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257" activeTab="0"/>
  </bookViews>
  <sheets>
    <sheet name="KI" sheetId="1" r:id="rId1"/>
  </sheets>
  <definedNames>
    <definedName name="_xlnm.Print_Area" localSheetId="0">'KI'!$A$1:$G$147</definedName>
  </definedNames>
  <calcPr fullCalcOnLoad="1"/>
</workbook>
</file>

<file path=xl/sharedStrings.xml><?xml version="1.0" encoding="utf-8"?>
<sst xmlns="http://schemas.openxmlformats.org/spreadsheetml/2006/main" count="497" uniqueCount="206">
  <si>
    <t>Lp.</t>
  </si>
  <si>
    <t>Wyszczególnienie elementów
 rozliczeniowych</t>
  </si>
  <si>
    <t>Jednostka             nazwa     ilość</t>
  </si>
  <si>
    <t>Wartość 
[zł]</t>
  </si>
  <si>
    <t>x</t>
  </si>
  <si>
    <t>D-01.00.00</t>
  </si>
  <si>
    <t>ROBOTY PRZYGOTOWAWCZE</t>
  </si>
  <si>
    <t>D-01.01.01</t>
  </si>
  <si>
    <t xml:space="preserve">Odtworzenie trasy i punktów wysokościowych </t>
  </si>
  <si>
    <t>szt.</t>
  </si>
  <si>
    <t>D.01.02.01</t>
  </si>
  <si>
    <t>Usunięcie drzew lub krzewów</t>
  </si>
  <si>
    <t>D.01.02.02</t>
  </si>
  <si>
    <t xml:space="preserve">Usunięcie warstwy gleby (humusu) </t>
  </si>
  <si>
    <t>Usuniecie warstwy ziemi urodzajnej -do ponownego wbudowania</t>
  </si>
  <si>
    <t>Usuniecie warstwy ziemi urodzajnej (z odwozem)</t>
  </si>
  <si>
    <t>D-01.02.04</t>
  </si>
  <si>
    <t>Rozbiórka elementów dróg, ogrodzeń i przepustów</t>
  </si>
  <si>
    <t>m</t>
  </si>
  <si>
    <t>D.02.00.00</t>
  </si>
  <si>
    <t>ROBOTY ZIEMNE - CPV 45100000-8</t>
  </si>
  <si>
    <t>D.02.01.01</t>
  </si>
  <si>
    <t>D.02.03.01</t>
  </si>
  <si>
    <t>D-03.00.00.</t>
  </si>
  <si>
    <t>ODWODNIENIE KORPUSU DROGOWEGO</t>
  </si>
  <si>
    <t>D-03.01.02.</t>
  </si>
  <si>
    <t>Przepusty stalowe z blachy falistej</t>
  </si>
  <si>
    <t>D-03.03.01.</t>
  </si>
  <si>
    <t xml:space="preserve">Sączki podłużne </t>
  </si>
  <si>
    <t xml:space="preserve">Wykonanie drenażu -studnie fi 500 rewizyjne    </t>
  </si>
  <si>
    <t>D-04.00.00</t>
  </si>
  <si>
    <t>PODBUDOWY</t>
  </si>
  <si>
    <t>D-04.01.01</t>
  </si>
  <si>
    <t>Koryto wraz z profilowaniem i zagęszczaniem podłoża</t>
  </si>
  <si>
    <t>Profilowanie i zagęszczanie podłoża pod warstwy konstrukcyjne nawierzchni - wykonanie stopni przy poszerzeniu nasypu od km 74+700 do km 75+000</t>
  </si>
  <si>
    <t>D-04.02.02</t>
  </si>
  <si>
    <t>Warstwa mrozoochronna</t>
  </si>
  <si>
    <t>D-04.04.02b</t>
  </si>
  <si>
    <t>Podbudowa z mieszanki kruszywa niezwiązanego</t>
  </si>
  <si>
    <t xml:space="preserve">Warstwy z mieszanki kruszywa związanego hydraulicznie cementem </t>
  </si>
  <si>
    <t>D.04.06.01b</t>
  </si>
  <si>
    <t>Podbudowa z betonu cementowego</t>
  </si>
  <si>
    <t>D.04.07.01</t>
  </si>
  <si>
    <t>Podbudowa z betonu asfaltowego</t>
  </si>
  <si>
    <t>Mg</t>
  </si>
  <si>
    <t>D-05.00.00</t>
  </si>
  <si>
    <t>NAWIERZCHNIE</t>
  </si>
  <si>
    <t>D-05.03.05a</t>
  </si>
  <si>
    <t>Nawierzchnia z betonu asfaltowego - w-wa ścieralna</t>
  </si>
  <si>
    <t>D-05.03.05b</t>
  </si>
  <si>
    <t>Nawierzchnie z betonu asfaltowego - warstwa wiążąca i wyrównawcza</t>
  </si>
  <si>
    <t>D-05.03.11</t>
  </si>
  <si>
    <t>Frezowanie nawierzchni asfaltowych</t>
  </si>
  <si>
    <t>D-05.03.13a</t>
  </si>
  <si>
    <t>Nawierzchnie z mieszanki mastyksowo-grysowej SMA</t>
  </si>
  <si>
    <t>D-05.03.23</t>
  </si>
  <si>
    <t>Nawierzchnia z betonowej kostki brukowej</t>
  </si>
  <si>
    <t>Wykonanie nawierzchni z betonowej kostki brukowej o grubości 8 cm na podsypce cementowo-piaskowej 1:4 o grub. 3 cm (zjazdy);</t>
  </si>
  <si>
    <t>D-05.03.26d</t>
  </si>
  <si>
    <t>Wzmocnienie nawierzchni siatką z drutu stalowego</t>
  </si>
  <si>
    <t>D-05.03.26i</t>
  </si>
  <si>
    <t xml:space="preserve">Poszerzenie istniejącej nawierzchni asfaltowej z zastosowaniem geokompozytu </t>
  </si>
  <si>
    <t>D-06.00.00</t>
  </si>
  <si>
    <t>ROBOTY WYKOŃCZENIOWE</t>
  </si>
  <si>
    <t>D-06.01.01</t>
  </si>
  <si>
    <t xml:space="preserve">Umocnienie powierzchniowe skarp, rowów i ścieków  </t>
  </si>
  <si>
    <t>Umocnienie skarp matą antyerozyjną: nasypy i wykopy od km 74+700 do km 75+125</t>
  </si>
  <si>
    <t>D-06.03.01</t>
  </si>
  <si>
    <t>Pobocza umocnione</t>
  </si>
  <si>
    <t xml:space="preserve">Umocnienie poboczy gruntowych warstwą destruktu pofrezowego gr. 15 cm na całej szerokości poboczy </t>
  </si>
  <si>
    <t>D-06.04.01</t>
  </si>
  <si>
    <t>Rowy</t>
  </si>
  <si>
    <t>D- 07.00.00</t>
  </si>
  <si>
    <t>URZĄDZENIA BEZPIECZEŃSTWA RUCHU</t>
  </si>
  <si>
    <t>D-07.01.01</t>
  </si>
  <si>
    <t xml:space="preserve">Oznakowanie poziome </t>
  </si>
  <si>
    <t>D-07.02.01</t>
  </si>
  <si>
    <t>Oznakowanie pionowe</t>
  </si>
  <si>
    <t xml:space="preserve">Ustawienie słupków z rur stal. o średnicy 70 mm </t>
  </si>
  <si>
    <t>Przymocowanie tarcz znaków drogowych typu A  folia odblaskowa II generacji</t>
  </si>
  <si>
    <t>Przymocowanie tarcz znaków drogowych typu B,   folia odblaskowa II generacji</t>
  </si>
  <si>
    <t>Przymocowanie tarcz znaków drogowych typu C   folia odblaskowa II generacji</t>
  </si>
  <si>
    <t>Przymocowanie tarcz znaków drogowych typu D   folia odblaskowa II generacji</t>
  </si>
  <si>
    <t>Przymocowanie tarcz znaków kierunków i miejscowości typu E   (22 sztuki)</t>
  </si>
  <si>
    <t>m2</t>
  </si>
  <si>
    <t>kpl.</t>
  </si>
  <si>
    <t>D-07.02.02</t>
  </si>
  <si>
    <t>Słupki prowadzące i krawędziowe oraz znaki kilometrowe i hektometrowe</t>
  </si>
  <si>
    <t xml:space="preserve">Ustawienie słupków prowadzących z tworzyw sztucznych (U-1a) uzupełnionych o znaki kilometrowe i hektometrowe </t>
  </si>
  <si>
    <t>Ustawienie słupków prowadzących z tworzyw sztucznych (U-1b)</t>
  </si>
  <si>
    <t>Montaż słupków krawedziowych z tworzyw sztucznych (U-2)</t>
  </si>
  <si>
    <t>D-07.05.01</t>
  </si>
  <si>
    <t>Bariery ochronne stalowe</t>
  </si>
  <si>
    <t>Montaż elementów odblaskowych (U-1c) na istniejącej barierze stalowej</t>
  </si>
  <si>
    <t>D-07.06.02</t>
  </si>
  <si>
    <t>Urządzenia zabezpieczające ruch pieszych</t>
  </si>
  <si>
    <t>D-07.07.01</t>
  </si>
  <si>
    <t>Oświetlenie dróg</t>
  </si>
  <si>
    <t>Budowa szafy sterowania oświetleniem SKO</t>
  </si>
  <si>
    <t xml:space="preserve">Wykonanie uziomu poziomego z płaskownika Fe/Zn 25*4mm </t>
  </si>
  <si>
    <t xml:space="preserve">Monataż rur ochronnych dwudzielnych </t>
  </si>
  <si>
    <t>D-08.00.00</t>
  </si>
  <si>
    <t>ELEMENTY ULIC - CPV 45233000-0</t>
  </si>
  <si>
    <t>Krawężniki betonowe</t>
  </si>
  <si>
    <t>D-08.03.01</t>
  </si>
  <si>
    <t xml:space="preserve">Obrzeża betonowe </t>
  </si>
  <si>
    <t>D-08.05.01</t>
  </si>
  <si>
    <t>Ścieki betonowe</t>
  </si>
  <si>
    <t>Ułożenie ścieków podchodnikowych z o szer. 50 cm z elementów prefabrykowanych na ławie betonowej (zatoka autobusowa 74+350)</t>
  </si>
  <si>
    <t>Wartość netto:</t>
  </si>
  <si>
    <t>VAT 23%:</t>
  </si>
  <si>
    <t>Wartość brutto:</t>
  </si>
  <si>
    <t>Umocnienie dna rowów o pochyleniu I pomiędzy 10%&lt; I &lt;15% poprzez umocnienie dna brukiem 16 cm na podsypce cem.piaskowej 1:4 5 cm ( szer. wybrukowania 1 m)</t>
  </si>
  <si>
    <t>Umocnienie dna rowów o pochyleniu I pomiędzy 4%&lt; I &lt;10% poprzez umocnienie rowu brukiem gr. 16 cm układanym na podsypce piaskowej 12 cm szer. umocnienia 1,0 m</t>
  </si>
  <si>
    <t>D.01.03.02</t>
  </si>
  <si>
    <t>Przebudowa napowietrznych i kablowych linii elektroenergetycznych</t>
  </si>
  <si>
    <t xml:space="preserve">Demontaż słupa podwójnego i montaż z ustawieniem słupa pojedynczegowraz z osprzętem </t>
  </si>
  <si>
    <t>Zabezpieczenie kabli doziemnych średniego napięcia rurą dwudzielną typu AROT PS D160</t>
  </si>
  <si>
    <t xml:space="preserve">Wykonanie przebudowy przyłącza kablowego od km 74+340 do km 74+385 wraz z robotami towarzyszącymi wg zakresu opisanego w projekcie wykonawczym branży elektrycznej </t>
  </si>
  <si>
    <t>Wykonanie przebudowy istn. szafek elektroenergetycznych w rejonie boiska sportowego od km 74+725 do km 74+753 wg zakresu opisanego w projekcie wykonawczym branży elektrycznej</t>
  </si>
  <si>
    <t xml:space="preserve">Mechaniczne ścinanie drzew o średnicy &lt;15 cm wraz z karczowaniem pni oraz wywiezienie dłużyc, gałęzi i karpiny oraz zasypaniem dołów po usuniętych pniach </t>
  </si>
  <si>
    <t>Mechaniczne ścinanie drzew o średnicy 16-35 cm wraz z karczowaniem pni oraz wywiezienie dłużyc, gałęzi i karpiny oraz zasypaniem dołów po usuniętych pniach</t>
  </si>
  <si>
    <t>Mechaniczne ścinanie drzew o średnicy 36-45 cm wraz z karczowaniem pni oraz wywiezienie dłużyc, gałęzi i karpiny oraz zasypaniem dołów po usuniętych pniach</t>
  </si>
  <si>
    <t>Mechaniczne ścinanie drzew o średnicy 46-55 cm wraz z karczowaniem pni oraz wywiezienie dłużyc, gałęzi i karpiny oraz zasypaniem dołów po usuniętych pniach</t>
  </si>
  <si>
    <t>Mechaniczne ścinanie drzew o średnicy 56-75 cm wraz z karczowaniem pni oraz wywiezienie dłużyc, gałęzi i karpiny oraz zasypaniem dołów po usuniętych pniach</t>
  </si>
  <si>
    <t>Karczowanie pni wraz z zasypaniem dołów po usuniętych pniach</t>
  </si>
  <si>
    <r>
      <t xml:space="preserve">Karczowanie krzaków i poszycia </t>
    </r>
  </si>
  <si>
    <t>ha</t>
  </si>
  <si>
    <t>Przymocowanie tarcz znaków drogowych typu T (tabliczki- 10 sztuk)</t>
  </si>
  <si>
    <t>D-04.03.01</t>
  </si>
  <si>
    <t>Oczyszczenie i skropienie warstw konstrukcyjnych</t>
  </si>
  <si>
    <t>D-04.05.01</t>
  </si>
  <si>
    <t>CPV – 45233000-9 - Roboty w zakresie konstruowania, fundamentowania oraz wykonywania nawierzchni autostrad, dróg.</t>
  </si>
  <si>
    <t>Wykonanie nawierzchni z betonowej kostki brukowej o grubości 8 cm na podsypce cementowo-piaskowej 1:4 o grub. 3 cm (chodnik, peron, miejsce pod wiatę);</t>
  </si>
  <si>
    <t xml:space="preserve">Wykonanie przecisku sterowanego pod koroną drogi o długości 8 m każdy rura RDHP 110 (km 74+328)  </t>
  </si>
  <si>
    <t>Wykonanie warstwy ścieralnej z mieszanki mastyksowo-grysowej SMA 11 PMB 45/80-55 o grub. 4 cm z dowiezieniem mm-b (jezdnia DW 160 z włączeniami w stan istn. oraz DP 1363F)</t>
  </si>
  <si>
    <t>Cena jedn.
[zł]</t>
  </si>
  <si>
    <t xml:space="preserve">Wykonanie wykopów  z wbudowaniem gruntu w nasyp - przerzut  poprzeczny </t>
  </si>
  <si>
    <t>Wykonanie drenażu  - rura drenarska Ø 100 wraz z obsypką i separacją z geowłókniny</t>
  </si>
  <si>
    <t xml:space="preserve">Mechaniczne oczyszczenie i skropienie emulsją asfaltową na zimno podbudowy tłuczniowej na poszerzeniach oraz po wyrównaniu istn. konstrukcji mieszanką niezwiązaną 0/31,5mm , zużycie emulsji 0,8 kg/m2 nowa konstrukcja jezdni DW160 wraz ze skrzyżowaniami, zjazdy,  chodnik bitumiczny, wyrównanie jezdni po frezowaniu mieszanka niezwiązaną </t>
  </si>
  <si>
    <t xml:space="preserve">Mechaniczne oczyszczenie i skropienie emulsją asfaltową na zimno warstwy wiążącej i podbudowy bitumicznej zużycie emulsji 0,5 kg/m2, Podbudowa zasadnicza z BA AC 22P, warstwa wiążąca na drodze głównej i warstwa profilujaco-wiążąca na skrzyżowaniach. </t>
  </si>
  <si>
    <t>Wykonanie podbudowy z mieszanki niezwiązanej 0/31.5 z kruszywem C90/3, warstwa o grub. po zagęszczeniu 20 cm (w miejscu wzmocnienia krawędzi jezdni i zjazdy bitumiczne, skrzyżowanie )</t>
  </si>
  <si>
    <t>Wykonanie podbudowy pomocniczej z mieszanki związanej cementem C3/4, grubość warstwy po zagęszczeniu 20 cm (zatoki autobusowe)</t>
  </si>
  <si>
    <t>Wykonanie podbudowy z betonu cementowego C 16/20  grubość warstwy po zagęszczeniu 20 cm - zatoki autobusowe</t>
  </si>
  <si>
    <t xml:space="preserve">Wykonanie warstwy wiążącej (wyrównawczej)  z betonu asfaltowego AC 16W 50/70 z dowozem, grubość warstwy po zagęszczeniu min. 5 cm; jezdnia DW 160 oraz skrzyżowanie z DP oraz zjazdy bitumiczne </t>
  </si>
  <si>
    <t>Wykonanie dodatku warstwy wyrównaczej z betonu asfaltowego beton asfaltowy AC 16W 50/70 średnia grubość 0-5 cm.</t>
  </si>
  <si>
    <t>Ułożenie siatki z drutu stalowego z przymocowaniem do podłoża za pomocą mieszanki slurry seal</t>
  </si>
  <si>
    <t>Ułożenie siatki z kompozytu przeciwspękaniowego z przymocowaniem do podłoża</t>
  </si>
  <si>
    <t>Humusowanie materiałem z odkładu warstwą o grub. 10 cm i obsianie trawą (rowy, pobocza chodnika, skarpy nasypu i skarpy wykopu, pas zieleni pomiędzy chodnikiem a rowem)</t>
  </si>
  <si>
    <t xml:space="preserve">Umocnienie dna rowów o pochyleniu I pomiędzy 2%&lt; I &lt;4% poprzez darniowanie skarp na płask  grub.  10 cm  szer. umocnienia 1,0 m </t>
  </si>
  <si>
    <t>Oznakowanie poziome jezdni materiałami grubowarstwowymi - linie ciągłe jezdnia</t>
  </si>
  <si>
    <t xml:space="preserve">Oznakowanie poziome jezdni materiałami grubowarstwowymi - linie przerywane wąskie </t>
  </si>
  <si>
    <t xml:space="preserve">Oznakowanie poziome jezdni materiałami grubowarstwowymi - linie przerywane szerokie </t>
  </si>
  <si>
    <t xml:space="preserve">Oznakowanie poziome jezdni materiałami grubowarstwowymi - linie na skrzyżowaniach i przejściach </t>
  </si>
  <si>
    <t>Oznakowanie poziome jezdni materiałami grubowarstwowymi - linie przerywane szeroka</t>
  </si>
  <si>
    <t>Ustawienie krawężników bet. 20x30 cm na ławie betonowej C12/15 z oporem i podsypce cementowo-piaskowej 1:4 o grub. 5 cm, (zatoki autobusowe)</t>
  </si>
  <si>
    <t>Ustawienie krawężników bet. 20x30 cm (wtopinych) na ławie betonowej C12/15 z oporem i podsypce cementowo-piaskowej 1:4 o grub. 5 cm, (obramowanie zatoki autobusowe i zatoka do ważenia pojazdów)</t>
  </si>
  <si>
    <t>Ustawienie krawężników bet. 15x22 cm (najazdowych) na ławie betonowej C12/15 z oporem i podsypce cementowo-piaskowej 1:4 o grub. 5 cm, (zjazdy betonowe)</t>
  </si>
  <si>
    <t>Ustawienie obrzeży bet. 8x30 cm na ławie betonowej C12/15 z oporem, w tym na łukach (obramowanie chodnika na dojsciach z kostki betonowej oraz na zjazdach betonowych, peronach, obramowaniach miejsc pod wiaty)</t>
  </si>
  <si>
    <r>
      <t>Wykonanie podbudowy z mieszanki związanej cementem C</t>
    </r>
    <r>
      <rPr>
        <vertAlign val="subscript"/>
        <sz val="9.6"/>
        <rFont val="Arial"/>
        <family val="2"/>
      </rPr>
      <t>3/4</t>
    </r>
    <r>
      <rPr>
        <sz val="8"/>
        <rFont val="Arial"/>
        <family val="2"/>
      </rPr>
      <t>, grubość warstwy po zagęszczeniu 10 cm (poszerzenia jezdni, chodnik, zjazdy, skrzyzowanie)</t>
    </r>
  </si>
  <si>
    <t>Wykonanie podbudowy z betonu asfaltowego beton asfaltowy AC 22P 50/70 grubość warstwy po zagęszczeniu 7 cm. Jezdnia DW 160</t>
  </si>
  <si>
    <t>Wykonanie warstwy ścieralnej z betonu asfaltowego AC 11S 70/100 z dowozem, grubość warstwy po zagęszczeniu 4 cm (chodnik asfaltowy)</t>
  </si>
  <si>
    <t>Wykonanie warstwy ścieralnej z betonu asfaltowego AC 11S 50/70 z dowozem, grubość warstwy po zagęszczeniu 4 cm (zjazdy )</t>
  </si>
  <si>
    <t>Oczyszczenie przepustów rurowych fi 800 z namułu (przepust pod zjazdem w km 70+780)</t>
  </si>
  <si>
    <t>Balustrada U-11a (na ścieżce przy przepustach i na nasypie od km 74+700 do km 75+125)</t>
  </si>
  <si>
    <t xml:space="preserve">Wykonanie wykopów z transportem po trasie robót wraz z wbudowaniem w nasyp </t>
  </si>
  <si>
    <t>Ustawienie barier ochronnych stalowych jednostronnych- typ N1W1B wraz z odcinkiem początkowym i końcowym</t>
  </si>
  <si>
    <t>SST</t>
  </si>
  <si>
    <t>Koryto wykonywane na poszerzeniach jezdni, głębokość 30 cm wraz z profilowaniem i zagęszczaniem (w miejscu wymiany nawierzchni na poszerzeniach)</t>
  </si>
  <si>
    <t>Koryto wykonywane na chodniku, średnia głębokość 10 cm wraz z profilowaniem i zagęszczaniem [chodniki, perony, miejsca pod wiaty )</t>
  </si>
  <si>
    <t>Montaż ogrodzenia tymczasowego z siatki leśnej na słupkach stalowych wys. 1,50m (zabezpieczenie pasa drogowego)</t>
  </si>
  <si>
    <t>Rozbiórka konstrukcji betonowych- (szambo km. 74+370) z wywozem materiałów z rozbiórki na składowisko Wykonawcy wraz z utylizacją</t>
  </si>
  <si>
    <t>D-07.06.01a</t>
  </si>
  <si>
    <t xml:space="preserve"> Przeniesienie punktów osnowy geodezyjnej </t>
  </si>
  <si>
    <r>
      <t>m</t>
    </r>
    <r>
      <rPr>
        <vertAlign val="superscript"/>
        <sz val="8"/>
        <rFont val="Arial"/>
        <family val="2"/>
      </rPr>
      <t>3</t>
    </r>
  </si>
  <si>
    <t>Mechaniczne rozebranie podbudowy (kruszywo łamane, kruszywo naturalne, gruz ceramiczny, pospółka, brukowiec, kostka granitowa, mieszanki mineralno - asfaltowe, beton) gr. 20 cm ( rozbiórka krawędzi na drodze głównej, przy przepustach, skrzyżowaniu DP, zjazdach bitumicznych, utwardzenia na zjazdach gruntowych i zatokach) z wywozem materiałów z rozbiórki na składowisko Wykonawcy wraz z utylizacją</t>
  </si>
  <si>
    <r>
      <t>m</t>
    </r>
    <r>
      <rPr>
        <vertAlign val="superscript"/>
        <sz val="8"/>
        <rFont val="Arial"/>
        <family val="2"/>
      </rPr>
      <t>2</t>
    </r>
  </si>
  <si>
    <t>Mechaniczne rozebranie podbudowy z gruntu stabilizowanego cementem gr. 10- 15 cm z odwozem (obcinka jezdni, na przepustach i skrzyżowanie DP)  z wywozem materiałów z rozbiórki na składowisko Wykonawcy wraz z utylizacją</t>
  </si>
  <si>
    <t>Ręczne rozebranie nawierzchni z kostki betonowej gr. 8 cm na podbudowie z betonowej 10 cm  (utwardzenia na dojazdach, boisko sportowe  i mała architektura) z wywozem materiałów z rozbiórki na składowisko Wykonawcy wraz z utylizacją</t>
  </si>
  <si>
    <t>Mechaniczne rozebranie nawierzchni bitumicznej gr. 10- 15 cm z odwozem (obcinka jezdni, przepusty, zjazdy, zatoki bit. skrzyżowania)  z wywozem materiałów z rozbiórki na składowisko Wykonawcy wraz z utylizacją</t>
  </si>
  <si>
    <t>Rozebranie nawierzchni betonowej 15 cm (utwardzenie km 74+985) z wywozem materiałów z rozbiórki na składowisko Wykonawcy wraz z utylizacją</t>
  </si>
  <si>
    <t>Rozebranie słupków do znaków drogowych (z odwozem) z wywozem materiałów z rozbiórki na składowisko Wykonawcy wraz z utylizacją</t>
  </si>
  <si>
    <t>Zdjęcie tarcz znaków drogowych (z odwozem) z wywozem materiałów z rozbiórki na składowisko Wykonawcy wraz z utylizacją</t>
  </si>
  <si>
    <t>Rozebranie barier ochronnych stalowych (istn. przepusty i nasyp km 74+740…74+970) z wywozem materiałów z rozbiórki na składowisko Wykonawcy wraz z utylizacją</t>
  </si>
  <si>
    <t>Demontaż słupków prowadzących z wywozem materiałów z rozbiórki na składowisko Wykonawcy wraz z utylizacją</t>
  </si>
  <si>
    <t>Rozbiórka przepustów rura kamionkowa fi 400 ( km 74+065, 74+495) z wywozem materiałów z rozbiórki na składowisko Wykonawcy wraz z utylizacją</t>
  </si>
  <si>
    <t>Rozbiórka konstrukcji murowych kamiennych (scianki czołowe przepustów km 74+065, 74+495) z wywozem materiałów z rozbiórki na składowisko Wykonawcy wraz z utylizacją</t>
  </si>
  <si>
    <t>Rozbiórka ogrodzenia (siatka stalowa zamocowana do drewnianych słupków) z wywozem materiałów z rozbiórki na składowisko Wykonawcy wraz z utylizacją</t>
  </si>
  <si>
    <t>Rozbiórka ogrodzenia (siatka stalowa zamocowana do słupków stalowych) z wywozem materiałów z rozbiórki na składowisko Wykonawcy wraz z utylizacją</t>
  </si>
  <si>
    <t>Wykonanie nasypów z gruntu z dokopu Wykonawcy wraz z transportem</t>
  </si>
  <si>
    <t>Koryto wykonywane na zjazdach, średnia głębokość 20 cm wraz z profilowaniem i zagęszczaniem ( na zjazdach, zatokach autobusowych)</t>
  </si>
  <si>
    <r>
      <t>Wykonanie podbudowy z mieszanki niezwiązanej 0/31.5 z kruszywem C</t>
    </r>
    <r>
      <rPr>
        <vertAlign val="subscript"/>
        <sz val="9.6"/>
        <rFont val="Arial"/>
        <family val="2"/>
      </rPr>
      <t>90/3</t>
    </r>
    <r>
      <rPr>
        <sz val="8"/>
        <rFont val="Arial"/>
        <family val="2"/>
      </rPr>
      <t xml:space="preserve">, warstwa o grub. po zagęszczeniu 15 cm  (na zjazdachz kostki betonowej); </t>
    </r>
  </si>
  <si>
    <r>
      <t>Wykonanie podbudowy z mieszanki niezwiązanej 0/31.5 z kruszywem C</t>
    </r>
    <r>
      <rPr>
        <vertAlign val="subscript"/>
        <sz val="9.6"/>
        <rFont val="Arial"/>
        <family val="2"/>
      </rPr>
      <t>90/3</t>
    </r>
    <r>
      <rPr>
        <sz val="8"/>
        <rFont val="Arial"/>
        <family val="2"/>
      </rPr>
      <t xml:space="preserve"> warstwa o grub. po zagęszczeniu 10 cm (na chodniku bitumicznym)</t>
    </r>
  </si>
  <si>
    <t xml:space="preserve">Wykonanie warstwy profilujacej z betonu asfaltowego AC 22P 50/70 średnia grubość 5-8 cm </t>
  </si>
  <si>
    <t>Wykonanie nawierzchni z betonowej kostki brukowej o grubości 8 cm na podsypce cementowo-piaskowej 1:4 o grub. 3 cm (zatoki autobusowe) - kostka grafitowa</t>
  </si>
  <si>
    <t xml:space="preserve">Umocnienie skarp brukiem o gr. 16 cm na podsypce cem.-piask. 1:4 gr. 10 cm- przepust pod zjazdem, wyloty drenażu i ścieków podchodnikowych w km 74+350 </t>
  </si>
  <si>
    <r>
      <t>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ozn.</t>
    </r>
  </si>
  <si>
    <r>
      <t>Montaż kabli YAKY-żo 3x16 mm</t>
    </r>
    <r>
      <rPr>
        <vertAlign val="superscript"/>
        <sz val="8"/>
        <rFont val="Arial"/>
        <family val="2"/>
      </rPr>
      <t>2</t>
    </r>
  </si>
  <si>
    <t>Wykonanie warstwy mrozoochronnej (podsypkowej) z piasku różnoziarnistego o grub. 10 cm</t>
  </si>
  <si>
    <t xml:space="preserve">Wykonanie przepustów stalowych z blachy falistej pod jezdnią i chodnikiem, średnica przepustu Ø 800 wraz z umocnieniem wlotów i wylotów, z wykonaniem warstw mrozoodpornych zgodnie z projektem w km 74+064,90 </t>
  </si>
  <si>
    <t>Wykonanie przepustów stalowych z blachy falistej pod jezdnią i chodnikiem, średnica przepustu Ø 800 wraz z umocnieniem wlotów i wylotów, z wykonaniem warstw mrozoodpornych zgodnie z projektem w km 74+495,00</t>
  </si>
  <si>
    <t>D-08.01.01</t>
  </si>
  <si>
    <t>FORMULARZ CENOWY</t>
  </si>
  <si>
    <r>
      <t xml:space="preserve">Rozbudowa drogi wojewódzkiej nr 160 relacji Drezdenko – Międzychód </t>
    </r>
    <r>
      <rPr>
        <sz val="10"/>
        <rFont val="Arial"/>
        <family val="2"/>
      </rPr>
      <t xml:space="preserve">
(odc. od km 70+615 do km 75+150) </t>
    </r>
  </si>
  <si>
    <t>Wykonanie frezowania nawierzchni asfaltowej na zimno, grubość warstwy średnio 4 cm, jezdnia i włączenia DW 160) z odwiezieniem nadmiaru destruktu nieprzewidzianego do wbudowania na miejsce wskazane przez Zamawiającego  na odległość do 50 km.</t>
  </si>
  <si>
    <t>Mechaniczne ścinanie drzew o średnicy 76-100 cm wraz z karczowaniem pni oraz wywiezienie dłużyc, gałęzi i karpiny oraz zasypaniem dołów po usuniętych pniach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</si>
</sst>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[$€-1]_-;\-* #,##0.00\ [$€-1]_-;_-* &quot;-&quot;??\ [$€-1]_-;_-@_-"/>
    <numFmt numFmtId="166" formatCode="_-* #,##0.0000\ [$€-1]_-;\-* #,##0.0000\ [$€-1]_-;_-* &quot;-&quot;????\ [$€-1]_-;_-@_-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vertAlign val="subscript"/>
      <sz val="9.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4" fontId="2" fillId="34" borderId="13" xfId="0" applyNumberFormat="1" applyFont="1" applyFill="1" applyBorder="1" applyAlignment="1" applyProtection="1">
      <alignment horizontal="center" vertical="center"/>
      <protection locked="0"/>
    </xf>
    <xf numFmtId="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4" fontId="2" fillId="33" borderId="18" xfId="0" applyNumberFormat="1" applyFont="1" applyFill="1" applyBorder="1" applyAlignment="1" applyProtection="1">
      <alignment horizontal="center" vertical="center"/>
      <protection locked="0"/>
    </xf>
    <xf numFmtId="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4" fontId="4" fillId="34" borderId="22" xfId="0" applyNumberFormat="1" applyFont="1" applyFill="1" applyBorder="1" applyAlignment="1" applyProtection="1">
      <alignment horizontal="center" vertical="center"/>
      <protection locked="0"/>
    </xf>
    <xf numFmtId="4" fontId="6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16" xfId="0" applyFont="1" applyBorder="1" applyAlignment="1">
      <alignment horizontal="center" vertical="center"/>
    </xf>
    <xf numFmtId="4" fontId="6" fillId="0" borderId="16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4" fontId="5" fillId="0" borderId="16" xfId="0" applyNumberFormat="1" applyFont="1" applyBorder="1" applyAlignment="1">
      <alignment horizontal="center" vertical="center"/>
    </xf>
    <xf numFmtId="0" fontId="5" fillId="35" borderId="16" xfId="0" applyFont="1" applyFill="1" applyBorder="1" applyAlignment="1">
      <alignment vertical="top" wrapText="1"/>
    </xf>
    <xf numFmtId="0" fontId="2" fillId="36" borderId="24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4" fontId="4" fillId="34" borderId="16" xfId="0" applyNumberFormat="1" applyFont="1" applyFill="1" applyBorder="1" applyAlignment="1" applyProtection="1">
      <alignment horizontal="center" vertical="center"/>
      <protection locked="0"/>
    </xf>
    <xf numFmtId="4" fontId="4" fillId="34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0" fontId="2" fillId="37" borderId="16" xfId="0" applyFont="1" applyFill="1" applyBorder="1" applyAlignment="1" applyProtection="1">
      <alignment horizontal="center" vertical="center"/>
      <protection locked="0"/>
    </xf>
    <xf numFmtId="0" fontId="2" fillId="37" borderId="16" xfId="0" applyFont="1" applyFill="1" applyBorder="1" applyAlignment="1" applyProtection="1">
      <alignment vertical="center"/>
      <protection locked="0"/>
    </xf>
    <xf numFmtId="4" fontId="2" fillId="37" borderId="16" xfId="0" applyNumberFormat="1" applyFont="1" applyFill="1" applyBorder="1" applyAlignment="1" applyProtection="1">
      <alignment horizontal="center" vertical="center"/>
      <protection locked="0"/>
    </xf>
    <xf numFmtId="4" fontId="2" fillId="37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 locked="0"/>
    </xf>
    <xf numFmtId="4" fontId="5" fillId="35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>
      <alignment vertical="center" wrapText="1"/>
    </xf>
    <xf numFmtId="0" fontId="2" fillId="37" borderId="16" xfId="0" applyFont="1" applyFill="1" applyBorder="1" applyAlignment="1" applyProtection="1">
      <alignment vertical="center" wrapText="1"/>
      <protection locked="0"/>
    </xf>
    <xf numFmtId="0" fontId="5" fillId="35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2" fillId="37" borderId="16" xfId="0" applyFont="1" applyFill="1" applyBorder="1" applyAlignment="1" applyProtection="1">
      <alignment horizontal="center" vertical="center" wrapText="1"/>
      <protection locked="0"/>
    </xf>
    <xf numFmtId="4" fontId="2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6" fillId="0" borderId="29" xfId="0" applyFont="1" applyBorder="1" applyAlignment="1">
      <alignment horizontal="center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6" fillId="0" borderId="30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167" fontId="4" fillId="0" borderId="34" xfId="0" applyNumberFormat="1" applyFont="1" applyBorder="1" applyAlignment="1" applyProtection="1">
      <alignment horizontal="right" vertical="center"/>
      <protection locked="0"/>
    </xf>
    <xf numFmtId="167" fontId="4" fillId="0" borderId="35" xfId="0" applyNumberFormat="1" applyFont="1" applyBorder="1" applyAlignment="1" applyProtection="1">
      <alignment horizontal="right" vertical="center"/>
      <protection locked="0"/>
    </xf>
    <xf numFmtId="167" fontId="4" fillId="0" borderId="36" xfId="0" applyNumberFormat="1" applyFont="1" applyBorder="1" applyAlignment="1" applyProtection="1">
      <alignment horizontal="right" vertical="center"/>
      <protection locked="0"/>
    </xf>
    <xf numFmtId="167" fontId="4" fillId="0" borderId="37" xfId="0" applyNumberFormat="1" applyFont="1" applyBorder="1" applyAlignment="1" applyProtection="1">
      <alignment horizontal="right" vertical="center"/>
      <protection locked="0"/>
    </xf>
    <xf numFmtId="167" fontId="4" fillId="0" borderId="32" xfId="0" applyNumberFormat="1" applyFont="1" applyBorder="1" applyAlignment="1" applyProtection="1">
      <alignment horizontal="right" vertical="center"/>
      <protection locked="0"/>
    </xf>
    <xf numFmtId="167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31" borderId="24" xfId="0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center" vertical="center" wrapText="1"/>
    </xf>
    <xf numFmtId="0" fontId="5" fillId="31" borderId="24" xfId="0" applyFont="1" applyFill="1" applyBorder="1" applyAlignment="1">
      <alignment horizontal="center" vertical="center"/>
    </xf>
    <xf numFmtId="0" fontId="2" fillId="31" borderId="41" xfId="0" applyFont="1" applyFill="1" applyBorder="1" applyAlignment="1">
      <alignment horizontal="center" vertical="center" wrapText="1"/>
    </xf>
    <xf numFmtId="0" fontId="2" fillId="31" borderId="42" xfId="0" applyFont="1" applyFill="1" applyBorder="1" applyAlignment="1">
      <alignment horizontal="center" vertical="center" wrapText="1"/>
    </xf>
    <xf numFmtId="0" fontId="2" fillId="31" borderId="24" xfId="0" applyFont="1" applyFill="1" applyBorder="1" applyAlignment="1" applyProtection="1">
      <alignment horizontal="center" vertical="center" wrapText="1"/>
      <protection locked="0"/>
    </xf>
    <xf numFmtId="0" fontId="2" fillId="31" borderId="28" xfId="0" applyFont="1" applyFill="1" applyBorder="1" applyAlignment="1" applyProtection="1">
      <alignment horizontal="center" vertical="center"/>
      <protection locked="0"/>
    </xf>
    <xf numFmtId="0" fontId="5" fillId="31" borderId="24" xfId="0" applyFont="1" applyFill="1" applyBorder="1" applyAlignment="1" applyProtection="1">
      <alignment horizontal="center" vertical="center"/>
      <protection locked="0"/>
    </xf>
    <xf numFmtId="0" fontId="2" fillId="31" borderId="41" xfId="0" applyFont="1" applyFill="1" applyBorder="1" applyAlignment="1" applyProtection="1">
      <alignment horizontal="center" vertical="center"/>
      <protection locked="0"/>
    </xf>
    <xf numFmtId="0" fontId="2" fillId="31" borderId="4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="130" zoomScaleNormal="130" zoomScaleSheetLayoutView="160" workbookViewId="0" topLeftCell="A1">
      <selection activeCell="M151" sqref="M151"/>
    </sheetView>
  </sheetViews>
  <sheetFormatPr defaultColWidth="9.00390625" defaultRowHeight="12.75"/>
  <cols>
    <col min="1" max="1" width="3.25390625" style="1" customWidth="1"/>
    <col min="2" max="2" width="9.375" style="1" customWidth="1"/>
    <col min="3" max="3" width="53.875" style="2" customWidth="1"/>
    <col min="4" max="4" width="5.125" style="2" customWidth="1"/>
    <col min="5" max="5" width="8.00390625" style="3" customWidth="1"/>
    <col min="6" max="6" width="9.125" style="13" customWidth="1"/>
    <col min="7" max="7" width="10.375" style="13" customWidth="1"/>
    <col min="8" max="16384" width="9.125" style="3" customWidth="1"/>
  </cols>
  <sheetData>
    <row r="1" spans="1:7" ht="18" customHeight="1">
      <c r="A1" s="105" t="s">
        <v>202</v>
      </c>
      <c r="B1" s="105"/>
      <c r="C1" s="105"/>
      <c r="D1" s="105"/>
      <c r="E1" s="105"/>
      <c r="F1" s="105"/>
      <c r="G1" s="105"/>
    </row>
    <row r="2" spans="1:7" ht="36" customHeight="1">
      <c r="A2" s="107" t="s">
        <v>203</v>
      </c>
      <c r="B2" s="107"/>
      <c r="C2" s="107"/>
      <c r="D2" s="107"/>
      <c r="E2" s="107"/>
      <c r="F2" s="107"/>
      <c r="G2" s="107"/>
    </row>
    <row r="3" spans="1:7" ht="18" customHeight="1" thickBot="1">
      <c r="A3" s="106" t="s">
        <v>132</v>
      </c>
      <c r="B3" s="106"/>
      <c r="C3" s="106"/>
      <c r="D3" s="106"/>
      <c r="E3" s="106"/>
      <c r="F3" s="106"/>
      <c r="G3" s="106"/>
    </row>
    <row r="4" spans="1:7" ht="29.25" customHeight="1" thickBot="1">
      <c r="A4" s="4" t="s">
        <v>0</v>
      </c>
      <c r="B4" s="5" t="s">
        <v>167</v>
      </c>
      <c r="C4" s="6" t="s">
        <v>1</v>
      </c>
      <c r="D4" s="120" t="s">
        <v>2</v>
      </c>
      <c r="E4" s="120"/>
      <c r="F4" s="11" t="s">
        <v>136</v>
      </c>
      <c r="G4" s="14" t="s">
        <v>3</v>
      </c>
    </row>
    <row r="5" spans="1:7" ht="15" customHeight="1" hidden="1" thickTop="1">
      <c r="A5" s="18" t="s">
        <v>4</v>
      </c>
      <c r="B5" s="19" t="s">
        <v>5</v>
      </c>
      <c r="C5" s="20" t="s">
        <v>6</v>
      </c>
      <c r="D5" s="19" t="s">
        <v>4</v>
      </c>
      <c r="E5" s="19" t="s">
        <v>4</v>
      </c>
      <c r="F5" s="21" t="s">
        <v>4</v>
      </c>
      <c r="G5" s="22" t="s">
        <v>4</v>
      </c>
    </row>
    <row r="6" spans="1:7" ht="15" customHeight="1" hidden="1">
      <c r="A6" s="23" t="s">
        <v>4</v>
      </c>
      <c r="B6" s="7" t="s">
        <v>7</v>
      </c>
      <c r="C6" s="8" t="s">
        <v>8</v>
      </c>
      <c r="D6" s="9" t="s">
        <v>4</v>
      </c>
      <c r="E6" s="10" t="s">
        <v>4</v>
      </c>
      <c r="F6" s="12" t="s">
        <v>4</v>
      </c>
      <c r="G6" s="24" t="s">
        <v>4</v>
      </c>
    </row>
    <row r="7" spans="1:7" ht="12.75" hidden="1">
      <c r="A7" s="33">
        <f>1</f>
        <v>1</v>
      </c>
      <c r="B7" s="34"/>
      <c r="C7" s="35" t="s">
        <v>173</v>
      </c>
      <c r="D7" s="36" t="s">
        <v>9</v>
      </c>
      <c r="E7" s="37">
        <v>3</v>
      </c>
      <c r="F7" s="37"/>
      <c r="G7" s="25"/>
    </row>
    <row r="8" spans="1:7" ht="12.75" hidden="1">
      <c r="A8" s="38" t="s">
        <v>4</v>
      </c>
      <c r="B8" s="121" t="s">
        <v>10</v>
      </c>
      <c r="C8" s="40" t="s">
        <v>11</v>
      </c>
      <c r="D8" s="41" t="s">
        <v>4</v>
      </c>
      <c r="E8" s="42" t="s">
        <v>4</v>
      </c>
      <c r="F8" s="43" t="s">
        <v>4</v>
      </c>
      <c r="G8" s="44" t="s">
        <v>4</v>
      </c>
    </row>
    <row r="9" spans="1:7" ht="32.25" customHeight="1" hidden="1">
      <c r="A9" s="26">
        <f>A7+1</f>
        <v>2</v>
      </c>
      <c r="B9" s="122"/>
      <c r="C9" s="15" t="s">
        <v>120</v>
      </c>
      <c r="D9" s="36" t="s">
        <v>9</v>
      </c>
      <c r="E9" s="16">
        <v>1</v>
      </c>
      <c r="F9" s="16"/>
      <c r="G9" s="25"/>
    </row>
    <row r="10" spans="1:7" ht="37.5" customHeight="1" hidden="1">
      <c r="A10" s="26">
        <f aca="true" t="shared" si="0" ref="A10:A16">A9+1</f>
        <v>3</v>
      </c>
      <c r="B10" s="122"/>
      <c r="C10" s="15" t="s">
        <v>121</v>
      </c>
      <c r="D10" s="36" t="s">
        <v>9</v>
      </c>
      <c r="E10" s="16">
        <v>23</v>
      </c>
      <c r="F10" s="16"/>
      <c r="G10" s="25"/>
    </row>
    <row r="11" spans="1:7" ht="31.5" customHeight="1" hidden="1">
      <c r="A11" s="26">
        <f t="shared" si="0"/>
        <v>4</v>
      </c>
      <c r="B11" s="122"/>
      <c r="C11" s="15" t="s">
        <v>122</v>
      </c>
      <c r="D11" s="36" t="s">
        <v>9</v>
      </c>
      <c r="E11" s="16">
        <v>24</v>
      </c>
      <c r="F11" s="16"/>
      <c r="G11" s="25"/>
    </row>
    <row r="12" spans="1:7" ht="35.25" customHeight="1" hidden="1">
      <c r="A12" s="26">
        <f t="shared" si="0"/>
        <v>5</v>
      </c>
      <c r="B12" s="122"/>
      <c r="C12" s="15" t="s">
        <v>123</v>
      </c>
      <c r="D12" s="36" t="s">
        <v>9</v>
      </c>
      <c r="E12" s="16">
        <v>40</v>
      </c>
      <c r="F12" s="16"/>
      <c r="G12" s="25"/>
    </row>
    <row r="13" spans="1:7" ht="32.25" customHeight="1" hidden="1">
      <c r="A13" s="26">
        <f t="shared" si="0"/>
        <v>6</v>
      </c>
      <c r="B13" s="122"/>
      <c r="C13" s="15" t="s">
        <v>124</v>
      </c>
      <c r="D13" s="36" t="s">
        <v>9</v>
      </c>
      <c r="E13" s="16">
        <v>67</v>
      </c>
      <c r="F13" s="16"/>
      <c r="G13" s="25"/>
    </row>
    <row r="14" spans="1:7" ht="33.75" hidden="1">
      <c r="A14" s="26">
        <f t="shared" si="0"/>
        <v>7</v>
      </c>
      <c r="B14" s="122"/>
      <c r="C14" s="15" t="s">
        <v>205</v>
      </c>
      <c r="D14" s="36" t="s">
        <v>9</v>
      </c>
      <c r="E14" s="16">
        <v>16</v>
      </c>
      <c r="F14" s="16"/>
      <c r="G14" s="25"/>
    </row>
    <row r="15" spans="1:7" ht="12.75" hidden="1">
      <c r="A15" s="26">
        <f t="shared" si="0"/>
        <v>8</v>
      </c>
      <c r="B15" s="122"/>
      <c r="C15" s="15" t="s">
        <v>125</v>
      </c>
      <c r="D15" s="45" t="s">
        <v>9</v>
      </c>
      <c r="E15" s="16">
        <f>3</f>
        <v>3</v>
      </c>
      <c r="F15" s="16"/>
      <c r="G15" s="25"/>
    </row>
    <row r="16" spans="1:7" ht="12.75" hidden="1">
      <c r="A16" s="104">
        <f t="shared" si="0"/>
        <v>9</v>
      </c>
      <c r="B16" s="123"/>
      <c r="C16" s="15" t="s">
        <v>126</v>
      </c>
      <c r="D16" s="45" t="s">
        <v>127</v>
      </c>
      <c r="E16" s="103">
        <v>2.71</v>
      </c>
      <c r="F16" s="16"/>
      <c r="G16" s="25"/>
    </row>
    <row r="17" spans="1:7" ht="12.75" hidden="1">
      <c r="A17" s="38" t="s">
        <v>4</v>
      </c>
      <c r="B17" s="121" t="s">
        <v>12</v>
      </c>
      <c r="C17" s="40" t="s">
        <v>13</v>
      </c>
      <c r="D17" s="41" t="s">
        <v>4</v>
      </c>
      <c r="E17" s="42" t="s">
        <v>4</v>
      </c>
      <c r="F17" s="43" t="s">
        <v>4</v>
      </c>
      <c r="G17" s="44" t="s">
        <v>4</v>
      </c>
    </row>
    <row r="18" spans="1:7" ht="12.75" hidden="1">
      <c r="A18" s="26">
        <f>A16+1</f>
        <v>10</v>
      </c>
      <c r="B18" s="122"/>
      <c r="C18" s="15" t="s">
        <v>14</v>
      </c>
      <c r="D18" s="45" t="s">
        <v>174</v>
      </c>
      <c r="E18" s="16">
        <v>6400</v>
      </c>
      <c r="F18" s="16"/>
      <c r="G18" s="25"/>
    </row>
    <row r="19" spans="1:7" ht="12.75" hidden="1">
      <c r="A19" s="26">
        <f>A18+1</f>
        <v>11</v>
      </c>
      <c r="B19" s="123"/>
      <c r="C19" s="15" t="s">
        <v>15</v>
      </c>
      <c r="D19" s="45" t="s">
        <v>174</v>
      </c>
      <c r="E19" s="16">
        <f>19862*0.5</f>
        <v>9931</v>
      </c>
      <c r="F19" s="16"/>
      <c r="G19" s="25"/>
    </row>
    <row r="20" spans="1:7" ht="12.75" hidden="1">
      <c r="A20" s="46" t="s">
        <v>4</v>
      </c>
      <c r="B20" s="124" t="s">
        <v>16</v>
      </c>
      <c r="C20" s="47" t="s">
        <v>17</v>
      </c>
      <c r="D20" s="41" t="s">
        <v>4</v>
      </c>
      <c r="E20" s="48" t="s">
        <v>4</v>
      </c>
      <c r="F20" s="48" t="s">
        <v>4</v>
      </c>
      <c r="G20" s="44" t="s">
        <v>4</v>
      </c>
    </row>
    <row r="21" spans="1:7" ht="73.5" customHeight="1" hidden="1">
      <c r="A21" s="49">
        <f>A19+1</f>
        <v>12</v>
      </c>
      <c r="B21" s="125"/>
      <c r="C21" s="50" t="s">
        <v>175</v>
      </c>
      <c r="D21" s="45" t="s">
        <v>176</v>
      </c>
      <c r="E21" s="17">
        <f>7791*0.6+2980*0.6</f>
        <v>6462.599999999999</v>
      </c>
      <c r="F21" s="16"/>
      <c r="G21" s="25"/>
    </row>
    <row r="22" spans="1:7" ht="39.75" customHeight="1" hidden="1">
      <c r="A22" s="49">
        <f>A21+1</f>
        <v>13</v>
      </c>
      <c r="B22" s="125"/>
      <c r="C22" s="50" t="s">
        <v>177</v>
      </c>
      <c r="D22" s="45" t="s">
        <v>176</v>
      </c>
      <c r="E22" s="17">
        <f>7216*0.6</f>
        <v>4329.599999999999</v>
      </c>
      <c r="F22" s="16"/>
      <c r="G22" s="25"/>
    </row>
    <row r="23" spans="1:7" ht="45" hidden="1">
      <c r="A23" s="49">
        <f aca="true" t="shared" si="1" ref="A23:A34">A22+1</f>
        <v>14</v>
      </c>
      <c r="B23" s="125"/>
      <c r="C23" s="15" t="s">
        <v>178</v>
      </c>
      <c r="D23" s="45" t="s">
        <v>176</v>
      </c>
      <c r="E23" s="17">
        <v>49</v>
      </c>
      <c r="F23" s="16"/>
      <c r="G23" s="25"/>
    </row>
    <row r="24" spans="1:7" ht="36.75" customHeight="1" hidden="1">
      <c r="A24" s="49">
        <f t="shared" si="1"/>
        <v>15</v>
      </c>
      <c r="B24" s="125"/>
      <c r="C24" s="50" t="s">
        <v>179</v>
      </c>
      <c r="D24" s="45" t="s">
        <v>176</v>
      </c>
      <c r="E24" s="17">
        <f>7746*0.6</f>
        <v>4647.599999999999</v>
      </c>
      <c r="F24" s="16"/>
      <c r="G24" s="25"/>
    </row>
    <row r="25" spans="1:7" ht="27.75" customHeight="1" hidden="1">
      <c r="A25" s="49">
        <f t="shared" si="1"/>
        <v>16</v>
      </c>
      <c r="B25" s="125"/>
      <c r="C25" s="51" t="s">
        <v>180</v>
      </c>
      <c r="D25" s="52" t="s">
        <v>176</v>
      </c>
      <c r="E25" s="37">
        <f>19-12</f>
        <v>7</v>
      </c>
      <c r="F25" s="16"/>
      <c r="G25" s="25"/>
    </row>
    <row r="26" spans="1:7" ht="22.5" hidden="1">
      <c r="A26" s="49">
        <f t="shared" si="1"/>
        <v>17</v>
      </c>
      <c r="B26" s="125"/>
      <c r="C26" s="15" t="s">
        <v>181</v>
      </c>
      <c r="D26" s="36" t="s">
        <v>9</v>
      </c>
      <c r="E26" s="17">
        <f>86*0.5</f>
        <v>43</v>
      </c>
      <c r="F26" s="16"/>
      <c r="G26" s="25"/>
    </row>
    <row r="27" spans="1:7" ht="22.5" hidden="1">
      <c r="A27" s="49">
        <f t="shared" si="1"/>
        <v>18</v>
      </c>
      <c r="B27" s="125"/>
      <c r="C27" s="15" t="s">
        <v>182</v>
      </c>
      <c r="D27" s="36" t="s">
        <v>9</v>
      </c>
      <c r="E27" s="17">
        <f>98*0.5</f>
        <v>49</v>
      </c>
      <c r="F27" s="16"/>
      <c r="G27" s="25"/>
    </row>
    <row r="28" spans="1:7" ht="33.75" hidden="1">
      <c r="A28" s="49">
        <f t="shared" si="1"/>
        <v>19</v>
      </c>
      <c r="B28" s="125"/>
      <c r="C28" s="51" t="s">
        <v>183</v>
      </c>
      <c r="D28" s="52" t="s">
        <v>18</v>
      </c>
      <c r="E28" s="37">
        <v>584</v>
      </c>
      <c r="F28" s="16"/>
      <c r="G28" s="25"/>
    </row>
    <row r="29" spans="1:7" ht="22.5" hidden="1">
      <c r="A29" s="49">
        <f t="shared" si="1"/>
        <v>20</v>
      </c>
      <c r="B29" s="125"/>
      <c r="C29" s="51" t="s">
        <v>184</v>
      </c>
      <c r="D29" s="52" t="s">
        <v>9</v>
      </c>
      <c r="E29" s="53">
        <v>204</v>
      </c>
      <c r="F29" s="16"/>
      <c r="G29" s="25"/>
    </row>
    <row r="30" spans="1:7" ht="32.25" customHeight="1" hidden="1">
      <c r="A30" s="49">
        <f t="shared" si="1"/>
        <v>21</v>
      </c>
      <c r="B30" s="125"/>
      <c r="C30" s="51" t="s">
        <v>185</v>
      </c>
      <c r="D30" s="52" t="s">
        <v>18</v>
      </c>
      <c r="E30" s="37">
        <f>14+13</f>
        <v>27</v>
      </c>
      <c r="F30" s="16"/>
      <c r="G30" s="25"/>
    </row>
    <row r="31" spans="1:7" ht="33.75" hidden="1">
      <c r="A31" s="49">
        <f t="shared" si="1"/>
        <v>22</v>
      </c>
      <c r="B31" s="125"/>
      <c r="C31" s="51" t="s">
        <v>186</v>
      </c>
      <c r="D31" s="52" t="s">
        <v>174</v>
      </c>
      <c r="E31" s="37">
        <f>8*0.5</f>
        <v>4</v>
      </c>
      <c r="F31" s="16"/>
      <c r="G31" s="25"/>
    </row>
    <row r="32" spans="1:7" ht="26.25" customHeight="1" hidden="1">
      <c r="A32" s="49">
        <f t="shared" si="1"/>
        <v>23</v>
      </c>
      <c r="B32" s="125"/>
      <c r="C32" s="51" t="s">
        <v>171</v>
      </c>
      <c r="D32" s="52" t="s">
        <v>174</v>
      </c>
      <c r="E32" s="37">
        <f>7*0.4</f>
        <v>2.8000000000000003</v>
      </c>
      <c r="F32" s="16"/>
      <c r="G32" s="25"/>
    </row>
    <row r="33" spans="1:7" ht="36.75" customHeight="1" hidden="1">
      <c r="A33" s="49">
        <f t="shared" si="1"/>
        <v>24</v>
      </c>
      <c r="B33" s="125"/>
      <c r="C33" s="15" t="s">
        <v>187</v>
      </c>
      <c r="D33" s="52" t="s">
        <v>18</v>
      </c>
      <c r="E33" s="17">
        <v>21</v>
      </c>
      <c r="F33" s="16"/>
      <c r="G33" s="25"/>
    </row>
    <row r="34" spans="1:7" ht="30.75" customHeight="1" hidden="1">
      <c r="A34" s="49">
        <f t="shared" si="1"/>
        <v>25</v>
      </c>
      <c r="B34" s="126"/>
      <c r="C34" s="15" t="s">
        <v>188</v>
      </c>
      <c r="D34" s="52" t="s">
        <v>18</v>
      </c>
      <c r="E34" s="17">
        <v>62</v>
      </c>
      <c r="F34" s="16"/>
      <c r="G34" s="25"/>
    </row>
    <row r="35" spans="1:7" ht="15.75" customHeight="1" thickTop="1">
      <c r="A35" s="134" t="s">
        <v>4</v>
      </c>
      <c r="B35" s="135" t="s">
        <v>114</v>
      </c>
      <c r="C35" s="40" t="s">
        <v>115</v>
      </c>
      <c r="D35" s="72" t="s">
        <v>4</v>
      </c>
      <c r="E35" s="72" t="s">
        <v>4</v>
      </c>
      <c r="F35" s="74" t="s">
        <v>4</v>
      </c>
      <c r="G35" s="75" t="s">
        <v>4</v>
      </c>
    </row>
    <row r="36" spans="1:7" ht="37.5" customHeight="1">
      <c r="A36" s="136">
        <f>A34+1</f>
        <v>26</v>
      </c>
      <c r="B36" s="137"/>
      <c r="C36" s="15" t="s">
        <v>118</v>
      </c>
      <c r="D36" s="45" t="s">
        <v>85</v>
      </c>
      <c r="E36" s="17">
        <v>1</v>
      </c>
      <c r="F36" s="16"/>
      <c r="G36" s="25"/>
    </row>
    <row r="37" spans="1:7" ht="33.75">
      <c r="A37" s="136">
        <f>A36+1</f>
        <v>27</v>
      </c>
      <c r="B37" s="137"/>
      <c r="C37" s="15" t="s">
        <v>119</v>
      </c>
      <c r="D37" s="45" t="s">
        <v>85</v>
      </c>
      <c r="E37" s="17">
        <v>1</v>
      </c>
      <c r="F37" s="16"/>
      <c r="G37" s="25"/>
    </row>
    <row r="38" spans="1:7" ht="21.75" customHeight="1">
      <c r="A38" s="136">
        <f>A37+1</f>
        <v>28</v>
      </c>
      <c r="B38" s="137"/>
      <c r="C38" s="15" t="s">
        <v>117</v>
      </c>
      <c r="D38" s="52" t="s">
        <v>18</v>
      </c>
      <c r="E38" s="17">
        <f>12</f>
        <v>12</v>
      </c>
      <c r="F38" s="16"/>
      <c r="G38" s="25"/>
    </row>
    <row r="39" spans="1:7" ht="26.25" customHeight="1">
      <c r="A39" s="136">
        <f>A38+1</f>
        <v>29</v>
      </c>
      <c r="B39" s="138"/>
      <c r="C39" s="55" t="s">
        <v>116</v>
      </c>
      <c r="D39" s="52" t="s">
        <v>9</v>
      </c>
      <c r="E39" s="17">
        <v>1</v>
      </c>
      <c r="F39" s="16"/>
      <c r="G39" s="25"/>
    </row>
    <row r="40" spans="1:7" ht="12.75" hidden="1">
      <c r="A40" s="56" t="s">
        <v>4</v>
      </c>
      <c r="B40" s="57" t="s">
        <v>19</v>
      </c>
      <c r="C40" s="58" t="s">
        <v>20</v>
      </c>
      <c r="D40" s="59" t="s">
        <v>4</v>
      </c>
      <c r="E40" s="60" t="s">
        <v>4</v>
      </c>
      <c r="F40" s="61" t="s">
        <v>4</v>
      </c>
      <c r="G40" s="62" t="s">
        <v>4</v>
      </c>
    </row>
    <row r="41" spans="1:7" ht="15" customHeight="1" hidden="1">
      <c r="A41" s="49">
        <f>A39+1</f>
        <v>30</v>
      </c>
      <c r="B41" s="121" t="s">
        <v>21</v>
      </c>
      <c r="C41" s="15" t="s">
        <v>137</v>
      </c>
      <c r="D41" s="36" t="s">
        <v>174</v>
      </c>
      <c r="E41" s="63">
        <v>5863</v>
      </c>
      <c r="F41" s="16"/>
      <c r="G41" s="25"/>
    </row>
    <row r="42" spans="1:7" ht="22.5" hidden="1">
      <c r="A42" s="49">
        <f>A41+1</f>
        <v>31</v>
      </c>
      <c r="B42" s="123"/>
      <c r="C42" s="15" t="s">
        <v>165</v>
      </c>
      <c r="D42" s="36" t="s">
        <v>174</v>
      </c>
      <c r="E42" s="16">
        <v>3275.18</v>
      </c>
      <c r="F42" s="16"/>
      <c r="G42" s="25"/>
    </row>
    <row r="43" spans="1:7" ht="12.75" hidden="1">
      <c r="A43" s="49">
        <f>A42+1</f>
        <v>32</v>
      </c>
      <c r="B43" s="39" t="s">
        <v>22</v>
      </c>
      <c r="C43" s="15" t="s">
        <v>189</v>
      </c>
      <c r="D43" s="36" t="s">
        <v>174</v>
      </c>
      <c r="E43" s="16">
        <v>2231.06</v>
      </c>
      <c r="F43" s="16"/>
      <c r="G43" s="25"/>
    </row>
    <row r="44" spans="1:7" ht="12.75" hidden="1">
      <c r="A44" s="56" t="s">
        <v>4</v>
      </c>
      <c r="B44" s="57" t="s">
        <v>23</v>
      </c>
      <c r="C44" s="58" t="s">
        <v>24</v>
      </c>
      <c r="D44" s="59" t="s">
        <v>4</v>
      </c>
      <c r="E44" s="60" t="s">
        <v>4</v>
      </c>
      <c r="F44" s="61" t="s">
        <v>4</v>
      </c>
      <c r="G44" s="62" t="s">
        <v>4</v>
      </c>
    </row>
    <row r="45" spans="1:7" ht="12.75" hidden="1">
      <c r="A45" s="38" t="s">
        <v>4</v>
      </c>
      <c r="B45" s="121" t="s">
        <v>25</v>
      </c>
      <c r="C45" s="64" t="s">
        <v>26</v>
      </c>
      <c r="D45" s="41" t="s">
        <v>4</v>
      </c>
      <c r="E45" s="42" t="s">
        <v>4</v>
      </c>
      <c r="F45" s="43" t="s">
        <v>4</v>
      </c>
      <c r="G45" s="44" t="s">
        <v>4</v>
      </c>
    </row>
    <row r="46" spans="1:7" ht="38.25" customHeight="1" hidden="1">
      <c r="A46" s="49">
        <f>A43+1</f>
        <v>33</v>
      </c>
      <c r="B46" s="122"/>
      <c r="C46" s="15" t="s">
        <v>199</v>
      </c>
      <c r="D46" s="36" t="s">
        <v>85</v>
      </c>
      <c r="E46" s="16">
        <v>1</v>
      </c>
      <c r="F46" s="16"/>
      <c r="G46" s="25"/>
    </row>
    <row r="47" spans="1:7" ht="33.75" customHeight="1" hidden="1">
      <c r="A47" s="49">
        <f>A46+1</f>
        <v>34</v>
      </c>
      <c r="B47" s="123"/>
      <c r="C47" s="15" t="s">
        <v>200</v>
      </c>
      <c r="D47" s="36" t="s">
        <v>85</v>
      </c>
      <c r="E47" s="16">
        <v>1</v>
      </c>
      <c r="F47" s="16"/>
      <c r="G47" s="25"/>
    </row>
    <row r="48" spans="1:7" ht="12.75" hidden="1">
      <c r="A48" s="38" t="s">
        <v>4</v>
      </c>
      <c r="B48" s="121" t="s">
        <v>27</v>
      </c>
      <c r="C48" s="64" t="s">
        <v>28</v>
      </c>
      <c r="D48" s="72" t="s">
        <v>4</v>
      </c>
      <c r="E48" s="72" t="s">
        <v>4</v>
      </c>
      <c r="F48" s="74" t="s">
        <v>4</v>
      </c>
      <c r="G48" s="75" t="s">
        <v>4</v>
      </c>
    </row>
    <row r="49" spans="1:7" ht="22.5" hidden="1">
      <c r="A49" s="49">
        <f>A47+1</f>
        <v>35</v>
      </c>
      <c r="B49" s="122"/>
      <c r="C49" s="15" t="s">
        <v>138</v>
      </c>
      <c r="D49" s="65" t="s">
        <v>18</v>
      </c>
      <c r="E49" s="16">
        <v>223</v>
      </c>
      <c r="F49" s="16"/>
      <c r="G49" s="25"/>
    </row>
    <row r="50" spans="1:7" ht="12.75" hidden="1">
      <c r="A50" s="49">
        <f>A49+1</f>
        <v>36</v>
      </c>
      <c r="B50" s="123"/>
      <c r="C50" s="15" t="s">
        <v>29</v>
      </c>
      <c r="D50" s="36" t="s">
        <v>9</v>
      </c>
      <c r="E50" s="16">
        <v>6</v>
      </c>
      <c r="F50" s="16"/>
      <c r="G50" s="25"/>
    </row>
    <row r="51" spans="1:7" ht="12.75" hidden="1">
      <c r="A51" s="66" t="s">
        <v>4</v>
      </c>
      <c r="B51" s="67" t="s">
        <v>30</v>
      </c>
      <c r="C51" s="68" t="s">
        <v>31</v>
      </c>
      <c r="D51" s="67" t="s">
        <v>4</v>
      </c>
      <c r="E51" s="67" t="s">
        <v>4</v>
      </c>
      <c r="F51" s="69" t="s">
        <v>4</v>
      </c>
      <c r="G51" s="70" t="s">
        <v>4</v>
      </c>
    </row>
    <row r="52" spans="1:7" ht="12.75" hidden="1">
      <c r="A52" s="71" t="s">
        <v>4</v>
      </c>
      <c r="B52" s="130" t="s">
        <v>32</v>
      </c>
      <c r="C52" s="73" t="s">
        <v>33</v>
      </c>
      <c r="D52" s="72" t="s">
        <v>4</v>
      </c>
      <c r="E52" s="72" t="s">
        <v>4</v>
      </c>
      <c r="F52" s="74" t="s">
        <v>4</v>
      </c>
      <c r="G52" s="75" t="s">
        <v>4</v>
      </c>
    </row>
    <row r="53" spans="1:7" ht="33.75" hidden="1">
      <c r="A53" s="33">
        <f>A50+1</f>
        <v>37</v>
      </c>
      <c r="B53" s="131"/>
      <c r="C53" s="51" t="s">
        <v>168</v>
      </c>
      <c r="D53" s="52" t="s">
        <v>176</v>
      </c>
      <c r="E53" s="76">
        <f>4550*1.3*2</f>
        <v>11830</v>
      </c>
      <c r="F53" s="76"/>
      <c r="G53" s="77"/>
    </row>
    <row r="54" spans="1:7" ht="22.5" hidden="1">
      <c r="A54" s="33">
        <f>A53+1</f>
        <v>38</v>
      </c>
      <c r="B54" s="131"/>
      <c r="C54" s="51" t="s">
        <v>190</v>
      </c>
      <c r="D54" s="52" t="s">
        <v>176</v>
      </c>
      <c r="E54" s="53">
        <f>1430.69+230+256.33</f>
        <v>1917.02</v>
      </c>
      <c r="F54" s="76"/>
      <c r="G54" s="77"/>
    </row>
    <row r="55" spans="1:7" ht="22.5" hidden="1">
      <c r="A55" s="33">
        <f>A54+1</f>
        <v>39</v>
      </c>
      <c r="B55" s="131"/>
      <c r="C55" s="51" t="s">
        <v>169</v>
      </c>
      <c r="D55" s="52" t="s">
        <v>176</v>
      </c>
      <c r="E55" s="78">
        <f>11375+110+20</f>
        <v>11505</v>
      </c>
      <c r="F55" s="76"/>
      <c r="G55" s="77"/>
    </row>
    <row r="56" spans="1:7" ht="27.75" customHeight="1" hidden="1">
      <c r="A56" s="33">
        <f>A55+1</f>
        <v>40</v>
      </c>
      <c r="B56" s="132"/>
      <c r="C56" s="51" t="s">
        <v>34</v>
      </c>
      <c r="D56" s="52" t="s">
        <v>176</v>
      </c>
      <c r="E56" s="53">
        <v>5200</v>
      </c>
      <c r="F56" s="76"/>
      <c r="G56" s="77"/>
    </row>
    <row r="57" spans="1:7" ht="12.75" hidden="1">
      <c r="A57" s="46" t="s">
        <v>4</v>
      </c>
      <c r="B57" s="121" t="s">
        <v>35</v>
      </c>
      <c r="C57" s="40" t="s">
        <v>36</v>
      </c>
      <c r="D57" s="79" t="s">
        <v>4</v>
      </c>
      <c r="E57" s="80" t="s">
        <v>4</v>
      </c>
      <c r="F57" s="43" t="s">
        <v>4</v>
      </c>
      <c r="G57" s="44" t="s">
        <v>4</v>
      </c>
    </row>
    <row r="58" spans="1:7" ht="22.5" hidden="1">
      <c r="A58" s="33">
        <f>A56+1</f>
        <v>41</v>
      </c>
      <c r="B58" s="123"/>
      <c r="C58" s="15" t="s">
        <v>198</v>
      </c>
      <c r="D58" s="45" t="s">
        <v>176</v>
      </c>
      <c r="E58" s="17">
        <f>6*7*2</f>
        <v>84</v>
      </c>
      <c r="F58" s="76"/>
      <c r="G58" s="77"/>
    </row>
    <row r="59" spans="1:7" ht="12.75" hidden="1">
      <c r="A59" s="38" t="s">
        <v>4</v>
      </c>
      <c r="B59" s="121" t="s">
        <v>129</v>
      </c>
      <c r="C59" s="40" t="s">
        <v>130</v>
      </c>
      <c r="D59" s="79" t="s">
        <v>4</v>
      </c>
      <c r="E59" s="80" t="s">
        <v>4</v>
      </c>
      <c r="F59" s="81" t="s">
        <v>4</v>
      </c>
      <c r="G59" s="82" t="s">
        <v>4</v>
      </c>
    </row>
    <row r="60" spans="1:7" ht="60" customHeight="1" hidden="1">
      <c r="A60" s="33">
        <f>A58+1</f>
        <v>42</v>
      </c>
      <c r="B60" s="122"/>
      <c r="C60" s="15" t="s">
        <v>139</v>
      </c>
      <c r="D60" s="45" t="s">
        <v>84</v>
      </c>
      <c r="E60" s="17">
        <f>E63+E65</f>
        <v>21450.690000000002</v>
      </c>
      <c r="F60" s="76"/>
      <c r="G60" s="77"/>
    </row>
    <row r="61" spans="1:7" ht="45" hidden="1">
      <c r="A61" s="33">
        <f>A60+1</f>
        <v>43</v>
      </c>
      <c r="B61" s="123"/>
      <c r="C61" s="15" t="s">
        <v>140</v>
      </c>
      <c r="D61" s="45" t="s">
        <v>84</v>
      </c>
      <c r="E61" s="17">
        <f>E72+E79</f>
        <v>47526.69</v>
      </c>
      <c r="F61" s="76"/>
      <c r="G61" s="77"/>
    </row>
    <row r="62" spans="1:7" ht="12.75" hidden="1">
      <c r="A62" s="38" t="s">
        <v>4</v>
      </c>
      <c r="B62" s="121" t="s">
        <v>37</v>
      </c>
      <c r="C62" s="40" t="s">
        <v>38</v>
      </c>
      <c r="D62" s="79" t="s">
        <v>4</v>
      </c>
      <c r="E62" s="80" t="s">
        <v>4</v>
      </c>
      <c r="F62" s="81" t="s">
        <v>4</v>
      </c>
      <c r="G62" s="82" t="s">
        <v>4</v>
      </c>
    </row>
    <row r="63" spans="1:7" ht="37.5" customHeight="1" hidden="1">
      <c r="A63" s="33">
        <f>A61+1</f>
        <v>44</v>
      </c>
      <c r="B63" s="122"/>
      <c r="C63" s="15" t="s">
        <v>141</v>
      </c>
      <c r="D63" s="45" t="s">
        <v>176</v>
      </c>
      <c r="E63" s="76">
        <f>7735+1430.69</f>
        <v>9165.69</v>
      </c>
      <c r="F63" s="76"/>
      <c r="G63" s="77"/>
    </row>
    <row r="64" spans="1:7" ht="27.75" customHeight="1" hidden="1">
      <c r="A64" s="33">
        <f>A63+1</f>
        <v>45</v>
      </c>
      <c r="B64" s="122"/>
      <c r="C64" s="15" t="s">
        <v>191</v>
      </c>
      <c r="D64" s="45" t="s">
        <v>176</v>
      </c>
      <c r="E64" s="76">
        <f>256.33</f>
        <v>256.33</v>
      </c>
      <c r="F64" s="76"/>
      <c r="G64" s="77"/>
    </row>
    <row r="65" spans="1:7" ht="27" hidden="1">
      <c r="A65" s="33">
        <f>A64+1</f>
        <v>46</v>
      </c>
      <c r="B65" s="123"/>
      <c r="C65" s="15" t="s">
        <v>192</v>
      </c>
      <c r="D65" s="45" t="s">
        <v>176</v>
      </c>
      <c r="E65" s="76">
        <f>12285</f>
        <v>12285</v>
      </c>
      <c r="F65" s="76"/>
      <c r="G65" s="77"/>
    </row>
    <row r="66" spans="1:7" ht="15" customHeight="1" hidden="1">
      <c r="A66" s="38" t="s">
        <v>4</v>
      </c>
      <c r="B66" s="121" t="s">
        <v>131</v>
      </c>
      <c r="C66" s="40" t="s">
        <v>39</v>
      </c>
      <c r="D66" s="79" t="s">
        <v>4</v>
      </c>
      <c r="E66" s="80" t="s">
        <v>4</v>
      </c>
      <c r="F66" s="43" t="s">
        <v>4</v>
      </c>
      <c r="G66" s="82" t="s">
        <v>4</v>
      </c>
    </row>
    <row r="67" spans="1:7" ht="25.5" customHeight="1" hidden="1">
      <c r="A67" s="33">
        <f>A65+1</f>
        <v>47</v>
      </c>
      <c r="B67" s="122"/>
      <c r="C67" s="15" t="s">
        <v>142</v>
      </c>
      <c r="D67" s="65" t="s">
        <v>176</v>
      </c>
      <c r="E67" s="76">
        <v>230</v>
      </c>
      <c r="F67" s="37"/>
      <c r="G67" s="77"/>
    </row>
    <row r="68" spans="1:7" ht="38.25" hidden="1">
      <c r="A68" s="33">
        <f>A67+1</f>
        <v>48</v>
      </c>
      <c r="B68" s="123"/>
      <c r="C68" s="15" t="s">
        <v>159</v>
      </c>
      <c r="D68" s="45" t="s">
        <v>176</v>
      </c>
      <c r="E68" s="76">
        <f>10465+1430.69+256.33+13650+20+110</f>
        <v>25932.02</v>
      </c>
      <c r="F68" s="76"/>
      <c r="G68" s="25"/>
    </row>
    <row r="69" spans="1:7" ht="15.75" customHeight="1" hidden="1">
      <c r="A69" s="33"/>
      <c r="B69" s="127" t="s">
        <v>40</v>
      </c>
      <c r="C69" s="40" t="s">
        <v>41</v>
      </c>
      <c r="D69" s="79" t="s">
        <v>4</v>
      </c>
      <c r="E69" s="80" t="s">
        <v>4</v>
      </c>
      <c r="F69" s="43" t="s">
        <v>4</v>
      </c>
      <c r="G69" s="82" t="s">
        <v>4</v>
      </c>
    </row>
    <row r="70" spans="1:7" ht="25.5" customHeight="1" hidden="1">
      <c r="A70" s="33">
        <f>A68+1</f>
        <v>49</v>
      </c>
      <c r="B70" s="129"/>
      <c r="C70" s="15" t="s">
        <v>143</v>
      </c>
      <c r="D70" s="45" t="s">
        <v>176</v>
      </c>
      <c r="E70" s="76">
        <f>230</f>
        <v>230</v>
      </c>
      <c r="F70" s="76"/>
      <c r="G70" s="25"/>
    </row>
    <row r="71" spans="1:7" ht="12.75" hidden="1">
      <c r="A71" s="83" t="s">
        <v>4</v>
      </c>
      <c r="B71" s="127" t="s">
        <v>42</v>
      </c>
      <c r="C71" s="40" t="s">
        <v>43</v>
      </c>
      <c r="D71" s="79" t="s">
        <v>4</v>
      </c>
      <c r="E71" s="80" t="s">
        <v>4</v>
      </c>
      <c r="F71" s="43" t="s">
        <v>4</v>
      </c>
      <c r="G71" s="82" t="s">
        <v>4</v>
      </c>
    </row>
    <row r="72" spans="1:7" ht="22.5" hidden="1">
      <c r="A72" s="33">
        <f>A70+1</f>
        <v>50</v>
      </c>
      <c r="B72" s="128"/>
      <c r="C72" s="15" t="s">
        <v>160</v>
      </c>
      <c r="D72" s="45" t="s">
        <v>176</v>
      </c>
      <c r="E72" s="17">
        <f>8750+4950+318.5</f>
        <v>14018.5</v>
      </c>
      <c r="F72" s="16"/>
      <c r="G72" s="25"/>
    </row>
    <row r="73" spans="1:7" ht="22.5" hidden="1">
      <c r="A73" s="33">
        <f>A72+1</f>
        <v>51</v>
      </c>
      <c r="B73" s="129"/>
      <c r="C73" s="50" t="s">
        <v>193</v>
      </c>
      <c r="D73" s="45" t="s">
        <v>44</v>
      </c>
      <c r="E73" s="17">
        <v>588</v>
      </c>
      <c r="F73" s="16"/>
      <c r="G73" s="25"/>
    </row>
    <row r="74" spans="1:7" ht="12.75" hidden="1">
      <c r="A74" s="66" t="s">
        <v>4</v>
      </c>
      <c r="B74" s="67" t="s">
        <v>45</v>
      </c>
      <c r="C74" s="68" t="s">
        <v>46</v>
      </c>
      <c r="D74" s="67" t="s">
        <v>4</v>
      </c>
      <c r="E74" s="67" t="s">
        <v>4</v>
      </c>
      <c r="F74" s="69" t="s">
        <v>4</v>
      </c>
      <c r="G74" s="70" t="s">
        <v>4</v>
      </c>
    </row>
    <row r="75" spans="1:7" ht="12.75" hidden="1">
      <c r="A75" s="46" t="s">
        <v>4</v>
      </c>
      <c r="B75" s="130" t="s">
        <v>47</v>
      </c>
      <c r="C75" s="47" t="s">
        <v>48</v>
      </c>
      <c r="D75" s="41" t="s">
        <v>4</v>
      </c>
      <c r="E75" s="48" t="s">
        <v>4</v>
      </c>
      <c r="F75" s="76"/>
      <c r="G75" s="77"/>
    </row>
    <row r="76" spans="1:7" ht="22.5" hidden="1">
      <c r="A76" s="84">
        <f>A73+1</f>
        <v>52</v>
      </c>
      <c r="B76" s="131"/>
      <c r="C76" s="51" t="s">
        <v>161</v>
      </c>
      <c r="D76" s="52" t="s">
        <v>176</v>
      </c>
      <c r="E76" s="53">
        <f>11375</f>
        <v>11375</v>
      </c>
      <c r="F76" s="76"/>
      <c r="G76" s="77"/>
    </row>
    <row r="77" spans="1:7" ht="22.5" hidden="1">
      <c r="A77" s="84">
        <f>A76+1</f>
        <v>53</v>
      </c>
      <c r="B77" s="132"/>
      <c r="C77" s="50" t="s">
        <v>162</v>
      </c>
      <c r="D77" s="52" t="s">
        <v>176</v>
      </c>
      <c r="E77" s="17">
        <f>1430.69</f>
        <v>1430.69</v>
      </c>
      <c r="F77" s="76"/>
      <c r="G77" s="77"/>
    </row>
    <row r="78" spans="1:7" ht="16.5" customHeight="1" hidden="1">
      <c r="A78" s="46" t="s">
        <v>4</v>
      </c>
      <c r="B78" s="130" t="s">
        <v>49</v>
      </c>
      <c r="C78" s="47" t="s">
        <v>50</v>
      </c>
      <c r="D78" s="41" t="s">
        <v>4</v>
      </c>
      <c r="E78" s="48" t="s">
        <v>4</v>
      </c>
      <c r="F78" s="48" t="s">
        <v>4</v>
      </c>
      <c r="G78" s="44" t="s">
        <v>4</v>
      </c>
    </row>
    <row r="79" spans="1:7" ht="33.75" hidden="1">
      <c r="A79" s="33">
        <f>A77+1</f>
        <v>54</v>
      </c>
      <c r="B79" s="131"/>
      <c r="C79" s="50" t="s">
        <v>144</v>
      </c>
      <c r="D79" s="52" t="s">
        <v>176</v>
      </c>
      <c r="E79" s="17">
        <f>4550*7+4550*0.05+1430.69</f>
        <v>33508.19</v>
      </c>
      <c r="F79" s="76"/>
      <c r="G79" s="77"/>
    </row>
    <row r="80" spans="1:7" ht="22.5" hidden="1">
      <c r="A80" s="33">
        <f>A79+1</f>
        <v>55</v>
      </c>
      <c r="B80" s="132"/>
      <c r="C80" s="85" t="s">
        <v>145</v>
      </c>
      <c r="D80" s="52" t="s">
        <v>44</v>
      </c>
      <c r="E80" s="17">
        <f>640.24*2.55</f>
        <v>1632.6119999999999</v>
      </c>
      <c r="F80" s="76"/>
      <c r="G80" s="77"/>
    </row>
    <row r="81" spans="1:7" ht="12.75" hidden="1">
      <c r="A81" s="46" t="s">
        <v>4</v>
      </c>
      <c r="B81" s="130" t="s">
        <v>51</v>
      </c>
      <c r="C81" s="47" t="s">
        <v>52</v>
      </c>
      <c r="D81" s="41" t="s">
        <v>4</v>
      </c>
      <c r="E81" s="48" t="s">
        <v>4</v>
      </c>
      <c r="F81" s="43" t="s">
        <v>4</v>
      </c>
      <c r="G81" s="44" t="s">
        <v>4</v>
      </c>
    </row>
    <row r="82" spans="1:7" ht="48.75" customHeight="1" hidden="1">
      <c r="A82" s="46">
        <f>A80+1</f>
        <v>56</v>
      </c>
      <c r="B82" s="132"/>
      <c r="C82" s="88" t="s">
        <v>204</v>
      </c>
      <c r="D82" s="52" t="s">
        <v>176</v>
      </c>
      <c r="E82" s="54">
        <f>4550*6.2</f>
        <v>28210</v>
      </c>
      <c r="F82" s="76"/>
      <c r="G82" s="77"/>
    </row>
    <row r="83" spans="1:7" ht="12.75" hidden="1">
      <c r="A83" s="46" t="s">
        <v>4</v>
      </c>
      <c r="B83" s="130" t="s">
        <v>53</v>
      </c>
      <c r="C83" s="47" t="s">
        <v>54</v>
      </c>
      <c r="D83" s="41" t="s">
        <v>4</v>
      </c>
      <c r="E83" s="48" t="s">
        <v>4</v>
      </c>
      <c r="F83" s="48" t="s">
        <v>4</v>
      </c>
      <c r="G83" s="44" t="s">
        <v>4</v>
      </c>
    </row>
    <row r="84" spans="1:7" ht="33.75" hidden="1">
      <c r="A84" s="33">
        <f>A82+1</f>
        <v>57</v>
      </c>
      <c r="B84" s="132"/>
      <c r="C84" s="50" t="s">
        <v>135</v>
      </c>
      <c r="D84" s="52" t="s">
        <v>176</v>
      </c>
      <c r="E84" s="17">
        <f>31850</f>
        <v>31850</v>
      </c>
      <c r="F84" s="76"/>
      <c r="G84" s="77"/>
    </row>
    <row r="85" spans="1:7" ht="12.75" hidden="1">
      <c r="A85" s="46" t="s">
        <v>4</v>
      </c>
      <c r="B85" s="130" t="s">
        <v>55</v>
      </c>
      <c r="C85" s="47" t="s">
        <v>56</v>
      </c>
      <c r="D85" s="41" t="s">
        <v>4</v>
      </c>
      <c r="E85" s="42" t="s">
        <v>4</v>
      </c>
      <c r="F85" s="43" t="s">
        <v>4</v>
      </c>
      <c r="G85" s="44" t="s">
        <v>4</v>
      </c>
    </row>
    <row r="86" spans="1:7" ht="24.75" customHeight="1" hidden="1">
      <c r="A86" s="26">
        <f>A84+1</f>
        <v>58</v>
      </c>
      <c r="B86" s="131"/>
      <c r="C86" s="50" t="s">
        <v>57</v>
      </c>
      <c r="D86" s="52" t="s">
        <v>176</v>
      </c>
      <c r="E86" s="53">
        <v>256.33</v>
      </c>
      <c r="F86" s="76"/>
      <c r="G86" s="77"/>
    </row>
    <row r="87" spans="1:7" ht="33.75" hidden="1">
      <c r="A87" s="26">
        <f>A86+1</f>
        <v>59</v>
      </c>
      <c r="B87" s="131"/>
      <c r="C87" s="85" t="s">
        <v>133</v>
      </c>
      <c r="D87" s="52" t="s">
        <v>176</v>
      </c>
      <c r="E87" s="53">
        <f>110+20</f>
        <v>130</v>
      </c>
      <c r="F87" s="76"/>
      <c r="G87" s="77"/>
    </row>
    <row r="88" spans="1:7" ht="35.25" customHeight="1" hidden="1">
      <c r="A88" s="26">
        <f>A87+1</f>
        <v>60</v>
      </c>
      <c r="B88" s="132"/>
      <c r="C88" s="50" t="s">
        <v>194</v>
      </c>
      <c r="D88" s="52" t="s">
        <v>176</v>
      </c>
      <c r="E88" s="53">
        <f>230</f>
        <v>230</v>
      </c>
      <c r="F88" s="76"/>
      <c r="G88" s="77"/>
    </row>
    <row r="89" spans="1:7" ht="16.5" customHeight="1" hidden="1">
      <c r="A89" s="46" t="s">
        <v>4</v>
      </c>
      <c r="B89" s="130" t="s">
        <v>58</v>
      </c>
      <c r="C89" s="47" t="s">
        <v>59</v>
      </c>
      <c r="D89" s="41" t="s">
        <v>4</v>
      </c>
      <c r="E89" s="48" t="s">
        <v>4</v>
      </c>
      <c r="F89" s="48" t="s">
        <v>4</v>
      </c>
      <c r="G89" s="44" t="s">
        <v>4</v>
      </c>
    </row>
    <row r="90" spans="1:7" ht="22.5" hidden="1">
      <c r="A90" s="33">
        <f>A88+1</f>
        <v>61</v>
      </c>
      <c r="B90" s="132"/>
      <c r="C90" s="50" t="s">
        <v>146</v>
      </c>
      <c r="D90" s="52" t="s">
        <v>176</v>
      </c>
      <c r="E90" s="17">
        <f>3300*7</f>
        <v>23100</v>
      </c>
      <c r="F90" s="76"/>
      <c r="G90" s="77"/>
    </row>
    <row r="91" spans="1:7" ht="22.5" hidden="1">
      <c r="A91" s="46" t="s">
        <v>4</v>
      </c>
      <c r="B91" s="130" t="s">
        <v>60</v>
      </c>
      <c r="C91" s="47" t="s">
        <v>61</v>
      </c>
      <c r="D91" s="41" t="s">
        <v>4</v>
      </c>
      <c r="E91" s="48" t="s">
        <v>4</v>
      </c>
      <c r="F91" s="48" t="s">
        <v>4</v>
      </c>
      <c r="G91" s="44" t="s">
        <v>4</v>
      </c>
    </row>
    <row r="92" spans="1:7" ht="22.5" hidden="1">
      <c r="A92" s="33">
        <f>A90+1</f>
        <v>62</v>
      </c>
      <c r="B92" s="132"/>
      <c r="C92" s="50" t="s">
        <v>147</v>
      </c>
      <c r="D92" s="52" t="s">
        <v>176</v>
      </c>
      <c r="E92" s="17">
        <v>3750</v>
      </c>
      <c r="F92" s="76"/>
      <c r="G92" s="77"/>
    </row>
    <row r="93" spans="1:7" ht="12.75" hidden="1">
      <c r="A93" s="66" t="s">
        <v>4</v>
      </c>
      <c r="B93" s="67" t="s">
        <v>62</v>
      </c>
      <c r="C93" s="86" t="s">
        <v>63</v>
      </c>
      <c r="D93" s="67" t="s">
        <v>4</v>
      </c>
      <c r="E93" s="67" t="s">
        <v>4</v>
      </c>
      <c r="F93" s="69" t="s">
        <v>4</v>
      </c>
      <c r="G93" s="70" t="s">
        <v>4</v>
      </c>
    </row>
    <row r="94" spans="1:7" ht="14.25" customHeight="1" hidden="1">
      <c r="A94" s="46" t="s">
        <v>4</v>
      </c>
      <c r="B94" s="130" t="s">
        <v>64</v>
      </c>
      <c r="C94" s="47" t="s">
        <v>65</v>
      </c>
      <c r="D94" s="41" t="s">
        <v>4</v>
      </c>
      <c r="E94" s="48" t="s">
        <v>4</v>
      </c>
      <c r="F94" s="48" t="s">
        <v>4</v>
      </c>
      <c r="G94" s="44" t="s">
        <v>4</v>
      </c>
    </row>
    <row r="95" spans="1:7" ht="36" customHeight="1" hidden="1">
      <c r="A95" s="33">
        <f>A92+1</f>
        <v>63</v>
      </c>
      <c r="B95" s="131"/>
      <c r="C95" s="87" t="s">
        <v>148</v>
      </c>
      <c r="D95" s="52" t="s">
        <v>176</v>
      </c>
      <c r="E95" s="53">
        <f>128153*0.5</f>
        <v>64076.5</v>
      </c>
      <c r="F95" s="76"/>
      <c r="G95" s="77"/>
    </row>
    <row r="96" spans="1:7" ht="22.5" hidden="1">
      <c r="A96" s="33">
        <f>A95+1</f>
        <v>64</v>
      </c>
      <c r="B96" s="131"/>
      <c r="C96" s="35" t="s">
        <v>149</v>
      </c>
      <c r="D96" s="52" t="s">
        <v>176</v>
      </c>
      <c r="E96" s="53">
        <f>885*0.7</f>
        <v>619.5</v>
      </c>
      <c r="F96" s="76"/>
      <c r="G96" s="77"/>
    </row>
    <row r="97" spans="1:7" ht="33.75" hidden="1">
      <c r="A97" s="33">
        <f>A96+1</f>
        <v>65</v>
      </c>
      <c r="B97" s="131"/>
      <c r="C97" s="35" t="s">
        <v>113</v>
      </c>
      <c r="D97" s="52" t="s">
        <v>176</v>
      </c>
      <c r="E97" s="53">
        <f>225*0.5</f>
        <v>112.5</v>
      </c>
      <c r="F97" s="76"/>
      <c r="G97" s="77"/>
    </row>
    <row r="98" spans="1:7" ht="33.75" hidden="1">
      <c r="A98" s="33">
        <f>A97+1</f>
        <v>66</v>
      </c>
      <c r="B98" s="131"/>
      <c r="C98" s="35" t="s">
        <v>112</v>
      </c>
      <c r="D98" s="52" t="s">
        <v>176</v>
      </c>
      <c r="E98" s="53">
        <f>40*0.5</f>
        <v>20</v>
      </c>
      <c r="F98" s="76"/>
      <c r="G98" s="77"/>
    </row>
    <row r="99" spans="1:7" ht="22.5" hidden="1">
      <c r="A99" s="33">
        <f>A98+1</f>
        <v>67</v>
      </c>
      <c r="B99" s="131"/>
      <c r="C99" s="50" t="s">
        <v>66</v>
      </c>
      <c r="D99" s="52" t="s">
        <v>176</v>
      </c>
      <c r="E99" s="53">
        <v>4260</v>
      </c>
      <c r="F99" s="76"/>
      <c r="G99" s="77"/>
    </row>
    <row r="100" spans="1:7" ht="33.75" hidden="1">
      <c r="A100" s="33">
        <f>A99+1</f>
        <v>68</v>
      </c>
      <c r="B100" s="132"/>
      <c r="C100" s="50" t="s">
        <v>195</v>
      </c>
      <c r="D100" s="45" t="s">
        <v>176</v>
      </c>
      <c r="E100" s="53">
        <v>24</v>
      </c>
      <c r="F100" s="76"/>
      <c r="G100" s="77"/>
    </row>
    <row r="101" spans="1:7" ht="12.75" hidden="1">
      <c r="A101" s="46" t="s">
        <v>4</v>
      </c>
      <c r="B101" s="130" t="s">
        <v>67</v>
      </c>
      <c r="C101" s="88" t="s">
        <v>68</v>
      </c>
      <c r="D101" s="41" t="s">
        <v>4</v>
      </c>
      <c r="E101" s="48" t="s">
        <v>4</v>
      </c>
      <c r="F101" s="48" t="s">
        <v>4</v>
      </c>
      <c r="G101" s="44" t="s">
        <v>4</v>
      </c>
    </row>
    <row r="102" spans="1:7" ht="22.5" hidden="1">
      <c r="A102" s="33">
        <f>A100+1</f>
        <v>69</v>
      </c>
      <c r="B102" s="132"/>
      <c r="C102" s="51" t="s">
        <v>69</v>
      </c>
      <c r="D102" s="89" t="s">
        <v>176</v>
      </c>
      <c r="E102" s="53">
        <f>2*1.2*4550</f>
        <v>10920</v>
      </c>
      <c r="F102" s="76"/>
      <c r="G102" s="77"/>
    </row>
    <row r="103" spans="1:7" ht="12.75" hidden="1">
      <c r="A103" s="46" t="s">
        <v>4</v>
      </c>
      <c r="B103" s="130" t="s">
        <v>70</v>
      </c>
      <c r="C103" s="47" t="s">
        <v>71</v>
      </c>
      <c r="D103" s="41" t="s">
        <v>4</v>
      </c>
      <c r="E103" s="48" t="s">
        <v>4</v>
      </c>
      <c r="F103" s="48" t="s">
        <v>4</v>
      </c>
      <c r="G103" s="44" t="s">
        <v>4</v>
      </c>
    </row>
    <row r="104" spans="1:7" ht="22.5" hidden="1">
      <c r="A104" s="33">
        <f>A102+1</f>
        <v>70</v>
      </c>
      <c r="B104" s="132"/>
      <c r="C104" s="90" t="s">
        <v>163</v>
      </c>
      <c r="D104" s="89" t="s">
        <v>18</v>
      </c>
      <c r="E104" s="53">
        <v>12</v>
      </c>
      <c r="F104" s="76"/>
      <c r="G104" s="77"/>
    </row>
    <row r="105" spans="1:7" ht="12.75" hidden="1">
      <c r="A105" s="66" t="s">
        <v>4</v>
      </c>
      <c r="B105" s="67" t="s">
        <v>72</v>
      </c>
      <c r="C105" s="86" t="s">
        <v>73</v>
      </c>
      <c r="D105" s="91" t="s">
        <v>4</v>
      </c>
      <c r="E105" s="91" t="s">
        <v>4</v>
      </c>
      <c r="F105" s="92" t="s">
        <v>4</v>
      </c>
      <c r="G105" s="93" t="s">
        <v>4</v>
      </c>
    </row>
    <row r="106" spans="1:7" ht="12.75" hidden="1">
      <c r="A106" s="46" t="s">
        <v>4</v>
      </c>
      <c r="B106" s="130" t="s">
        <v>74</v>
      </c>
      <c r="C106" s="94" t="s">
        <v>75</v>
      </c>
      <c r="D106" s="41" t="s">
        <v>4</v>
      </c>
      <c r="E106" s="48" t="s">
        <v>4</v>
      </c>
      <c r="F106" s="48" t="s">
        <v>4</v>
      </c>
      <c r="G106" s="44" t="s">
        <v>4</v>
      </c>
    </row>
    <row r="107" spans="1:7" ht="22.5" hidden="1">
      <c r="A107" s="33">
        <f>A104+1</f>
        <v>71</v>
      </c>
      <c r="B107" s="131"/>
      <c r="C107" s="50" t="s">
        <v>150</v>
      </c>
      <c r="D107" s="89" t="s">
        <v>196</v>
      </c>
      <c r="E107" s="53">
        <f>167.28+1039.68</f>
        <v>1206.96</v>
      </c>
      <c r="F107" s="76"/>
      <c r="G107" s="77"/>
    </row>
    <row r="108" spans="1:7" ht="22.5" hidden="1">
      <c r="A108" s="33">
        <f>A107+1</f>
        <v>72</v>
      </c>
      <c r="B108" s="131"/>
      <c r="C108" s="50" t="s">
        <v>151</v>
      </c>
      <c r="D108" s="89" t="s">
        <v>196</v>
      </c>
      <c r="E108" s="53">
        <f>15.84+102.08+32.4+154.8</f>
        <v>305.12</v>
      </c>
      <c r="F108" s="76"/>
      <c r="G108" s="77"/>
    </row>
    <row r="109" spans="1:7" ht="22.5" hidden="1">
      <c r="A109" s="33">
        <f>A108+1</f>
        <v>73</v>
      </c>
      <c r="B109" s="131"/>
      <c r="C109" s="50" t="s">
        <v>152</v>
      </c>
      <c r="D109" s="89" t="s">
        <v>196</v>
      </c>
      <c r="E109" s="53">
        <f>15</f>
        <v>15</v>
      </c>
      <c r="F109" s="76"/>
      <c r="G109" s="77"/>
    </row>
    <row r="110" spans="1:7" ht="22.5" hidden="1">
      <c r="A110" s="33">
        <f>A109+1</f>
        <v>74</v>
      </c>
      <c r="B110" s="131"/>
      <c r="C110" s="50" t="s">
        <v>153</v>
      </c>
      <c r="D110" s="89" t="s">
        <v>196</v>
      </c>
      <c r="E110" s="53">
        <f>1.31+13</f>
        <v>14.31</v>
      </c>
      <c r="F110" s="76"/>
      <c r="G110" s="77"/>
    </row>
    <row r="111" spans="1:7" ht="22.5" hidden="1">
      <c r="A111" s="33">
        <f>A110+1</f>
        <v>75</v>
      </c>
      <c r="B111" s="132"/>
      <c r="C111" s="50" t="s">
        <v>154</v>
      </c>
      <c r="D111" s="89" t="s">
        <v>196</v>
      </c>
      <c r="E111" s="53">
        <f>13.44</f>
        <v>13.44</v>
      </c>
      <c r="F111" s="76"/>
      <c r="G111" s="77"/>
    </row>
    <row r="112" spans="1:7" ht="12.75" hidden="1">
      <c r="A112" s="46" t="s">
        <v>4</v>
      </c>
      <c r="B112" s="130" t="s">
        <v>76</v>
      </c>
      <c r="C112" s="73" t="s">
        <v>77</v>
      </c>
      <c r="D112" s="41" t="s">
        <v>4</v>
      </c>
      <c r="E112" s="48" t="s">
        <v>4</v>
      </c>
      <c r="F112" s="48" t="s">
        <v>4</v>
      </c>
      <c r="G112" s="44" t="s">
        <v>4</v>
      </c>
    </row>
    <row r="113" spans="1:7" ht="12.75" hidden="1">
      <c r="A113" s="33">
        <f>A111+1</f>
        <v>76</v>
      </c>
      <c r="B113" s="131"/>
      <c r="C113" s="50" t="s">
        <v>78</v>
      </c>
      <c r="D113" s="45" t="s">
        <v>9</v>
      </c>
      <c r="E113" s="17">
        <v>56</v>
      </c>
      <c r="F113" s="16"/>
      <c r="G113" s="25"/>
    </row>
    <row r="114" spans="1:7" ht="22.5" hidden="1">
      <c r="A114" s="33">
        <f aca="true" t="shared" si="2" ref="A114:A119">A113+1</f>
        <v>77</v>
      </c>
      <c r="B114" s="131"/>
      <c r="C114" s="95" t="s">
        <v>79</v>
      </c>
      <c r="D114" s="96" t="s">
        <v>9</v>
      </c>
      <c r="E114" s="17">
        <v>12</v>
      </c>
      <c r="F114" s="16"/>
      <c r="G114" s="25"/>
    </row>
    <row r="115" spans="1:7" ht="22.5" hidden="1">
      <c r="A115" s="33">
        <f t="shared" si="2"/>
        <v>78</v>
      </c>
      <c r="B115" s="131"/>
      <c r="C115" s="95" t="s">
        <v>80</v>
      </c>
      <c r="D115" s="96" t="s">
        <v>9</v>
      </c>
      <c r="E115" s="17">
        <v>7</v>
      </c>
      <c r="F115" s="16"/>
      <c r="G115" s="25"/>
    </row>
    <row r="116" spans="1:7" ht="22.5" hidden="1">
      <c r="A116" s="33">
        <f t="shared" si="2"/>
        <v>79</v>
      </c>
      <c r="B116" s="131"/>
      <c r="C116" s="95" t="s">
        <v>81</v>
      </c>
      <c r="D116" s="96" t="s">
        <v>9</v>
      </c>
      <c r="E116" s="17">
        <v>4</v>
      </c>
      <c r="F116" s="16"/>
      <c r="G116" s="25"/>
    </row>
    <row r="117" spans="1:7" ht="22.5" hidden="1">
      <c r="A117" s="33">
        <f t="shared" si="2"/>
        <v>80</v>
      </c>
      <c r="B117" s="131"/>
      <c r="C117" s="95" t="s">
        <v>82</v>
      </c>
      <c r="D117" s="96" t="s">
        <v>9</v>
      </c>
      <c r="E117" s="17">
        <v>7</v>
      </c>
      <c r="F117" s="16"/>
      <c r="G117" s="25"/>
    </row>
    <row r="118" spans="1:7" ht="14.25" customHeight="1" hidden="1">
      <c r="A118" s="33">
        <f t="shared" si="2"/>
        <v>81</v>
      </c>
      <c r="B118" s="131"/>
      <c r="C118" s="95" t="s">
        <v>83</v>
      </c>
      <c r="D118" s="96" t="s">
        <v>84</v>
      </c>
      <c r="E118" s="17">
        <v>16</v>
      </c>
      <c r="F118" s="16"/>
      <c r="G118" s="25"/>
    </row>
    <row r="119" spans="1:7" ht="12.75" hidden="1">
      <c r="A119" s="33">
        <f t="shared" si="2"/>
        <v>82</v>
      </c>
      <c r="B119" s="132"/>
      <c r="C119" s="95" t="s">
        <v>128</v>
      </c>
      <c r="D119" s="96" t="s">
        <v>84</v>
      </c>
      <c r="E119" s="17">
        <v>3.85</v>
      </c>
      <c r="F119" s="16"/>
      <c r="G119" s="25"/>
    </row>
    <row r="120" spans="1:7" ht="22.5" hidden="1">
      <c r="A120" s="46" t="s">
        <v>4</v>
      </c>
      <c r="B120" s="130" t="s">
        <v>86</v>
      </c>
      <c r="C120" s="73" t="s">
        <v>87</v>
      </c>
      <c r="D120" s="41" t="s">
        <v>4</v>
      </c>
      <c r="E120" s="48" t="s">
        <v>4</v>
      </c>
      <c r="F120" s="48" t="s">
        <v>4</v>
      </c>
      <c r="G120" s="44" t="s">
        <v>4</v>
      </c>
    </row>
    <row r="121" spans="1:7" ht="22.5" hidden="1">
      <c r="A121" s="33">
        <f>A119+1</f>
        <v>83</v>
      </c>
      <c r="B121" s="131"/>
      <c r="C121" s="90" t="s">
        <v>88</v>
      </c>
      <c r="D121" s="89" t="s">
        <v>9</v>
      </c>
      <c r="E121" s="53">
        <v>100</v>
      </c>
      <c r="F121" s="76"/>
      <c r="G121" s="25"/>
    </row>
    <row r="122" spans="1:7" ht="12.75" hidden="1">
      <c r="A122" s="33">
        <f>A121+1</f>
        <v>84</v>
      </c>
      <c r="B122" s="131"/>
      <c r="C122" s="90" t="s">
        <v>89</v>
      </c>
      <c r="D122" s="89" t="s">
        <v>9</v>
      </c>
      <c r="E122" s="53">
        <v>8</v>
      </c>
      <c r="F122" s="76"/>
      <c r="G122" s="25"/>
    </row>
    <row r="123" spans="1:7" ht="12.75" hidden="1">
      <c r="A123" s="33">
        <f>A122+1</f>
        <v>85</v>
      </c>
      <c r="B123" s="132"/>
      <c r="C123" s="90" t="s">
        <v>90</v>
      </c>
      <c r="D123" s="89" t="s">
        <v>9</v>
      </c>
      <c r="E123" s="53">
        <v>4</v>
      </c>
      <c r="F123" s="76"/>
      <c r="G123" s="25"/>
    </row>
    <row r="124" spans="1:7" ht="12.75" hidden="1">
      <c r="A124" s="46" t="s">
        <v>4</v>
      </c>
      <c r="B124" s="130" t="s">
        <v>91</v>
      </c>
      <c r="C124" s="73" t="s">
        <v>92</v>
      </c>
      <c r="D124" s="41" t="s">
        <v>4</v>
      </c>
      <c r="E124" s="48" t="s">
        <v>4</v>
      </c>
      <c r="F124" s="48" t="s">
        <v>4</v>
      </c>
      <c r="G124" s="44" t="s">
        <v>4</v>
      </c>
    </row>
    <row r="125" spans="1:7" ht="22.5" hidden="1">
      <c r="A125" s="33">
        <f>A123+1</f>
        <v>86</v>
      </c>
      <c r="B125" s="131"/>
      <c r="C125" s="90" t="s">
        <v>166</v>
      </c>
      <c r="D125" s="89" t="s">
        <v>18</v>
      </c>
      <c r="E125" s="76">
        <v>691</v>
      </c>
      <c r="F125" s="76"/>
      <c r="G125" s="25"/>
    </row>
    <row r="126" spans="1:7" ht="12.75" hidden="1">
      <c r="A126" s="33">
        <f>A125+1</f>
        <v>87</v>
      </c>
      <c r="B126" s="132"/>
      <c r="C126" s="97" t="s">
        <v>93</v>
      </c>
      <c r="D126" s="89" t="s">
        <v>9</v>
      </c>
      <c r="E126" s="53">
        <f>8</f>
        <v>8</v>
      </c>
      <c r="F126" s="76"/>
      <c r="G126" s="25"/>
    </row>
    <row r="127" spans="1:7" ht="22.5" hidden="1">
      <c r="A127" s="33">
        <f>A126+1</f>
        <v>88</v>
      </c>
      <c r="B127" s="72" t="s">
        <v>172</v>
      </c>
      <c r="C127" s="98" t="s">
        <v>170</v>
      </c>
      <c r="D127" s="99" t="s">
        <v>18</v>
      </c>
      <c r="E127" s="100">
        <v>83</v>
      </c>
      <c r="F127" s="101"/>
      <c r="G127" s="102"/>
    </row>
    <row r="128" spans="1:7" ht="12.75" hidden="1">
      <c r="A128" s="46" t="s">
        <v>4</v>
      </c>
      <c r="B128" s="130" t="s">
        <v>94</v>
      </c>
      <c r="C128" s="73" t="s">
        <v>95</v>
      </c>
      <c r="D128" s="41" t="s">
        <v>4</v>
      </c>
      <c r="E128" s="48" t="s">
        <v>4</v>
      </c>
      <c r="F128" s="48" t="s">
        <v>4</v>
      </c>
      <c r="G128" s="44" t="s">
        <v>4</v>
      </c>
    </row>
    <row r="129" spans="1:7" ht="24" customHeight="1" hidden="1">
      <c r="A129" s="84">
        <f>A127+1</f>
        <v>89</v>
      </c>
      <c r="B129" s="132"/>
      <c r="C129" s="97" t="s">
        <v>164</v>
      </c>
      <c r="D129" s="52" t="s">
        <v>18</v>
      </c>
      <c r="E129" s="53">
        <v>399</v>
      </c>
      <c r="F129" s="76"/>
      <c r="G129" s="77"/>
    </row>
    <row r="130" spans="1:7" ht="12.75">
      <c r="A130" s="139" t="s">
        <v>4</v>
      </c>
      <c r="B130" s="140" t="s">
        <v>96</v>
      </c>
      <c r="C130" s="73" t="s">
        <v>97</v>
      </c>
      <c r="D130" s="41" t="s">
        <v>4</v>
      </c>
      <c r="E130" s="48" t="s">
        <v>4</v>
      </c>
      <c r="F130" s="48" t="s">
        <v>4</v>
      </c>
      <c r="G130" s="44" t="s">
        <v>4</v>
      </c>
    </row>
    <row r="131" spans="1:7" ht="12.75">
      <c r="A131" s="141">
        <f>A129+1</f>
        <v>90</v>
      </c>
      <c r="B131" s="142"/>
      <c r="C131" s="35" t="s">
        <v>98</v>
      </c>
      <c r="D131" s="52" t="s">
        <v>9</v>
      </c>
      <c r="E131" s="53">
        <f>1</f>
        <v>1</v>
      </c>
      <c r="F131" s="53"/>
      <c r="G131" s="25"/>
    </row>
    <row r="132" spans="1:7" ht="12.75">
      <c r="A132" s="141">
        <f>A131+1</f>
        <v>91</v>
      </c>
      <c r="B132" s="142"/>
      <c r="C132" s="50" t="s">
        <v>197</v>
      </c>
      <c r="D132" s="65" t="s">
        <v>18</v>
      </c>
      <c r="E132" s="17">
        <f>50</f>
        <v>50</v>
      </c>
      <c r="F132" s="17"/>
      <c r="G132" s="25"/>
    </row>
    <row r="133" spans="1:7" ht="22.5">
      <c r="A133" s="141">
        <f>A132+1</f>
        <v>92</v>
      </c>
      <c r="B133" s="142"/>
      <c r="C133" s="50" t="s">
        <v>134</v>
      </c>
      <c r="D133" s="65" t="s">
        <v>18</v>
      </c>
      <c r="E133" s="17">
        <f>8</f>
        <v>8</v>
      </c>
      <c r="F133" s="17"/>
      <c r="G133" s="25"/>
    </row>
    <row r="134" spans="1:7" ht="12.75">
      <c r="A134" s="141">
        <f>A133+1</f>
        <v>93</v>
      </c>
      <c r="B134" s="142"/>
      <c r="C134" s="50" t="s">
        <v>99</v>
      </c>
      <c r="D134" s="65" t="s">
        <v>18</v>
      </c>
      <c r="E134" s="17">
        <v>46</v>
      </c>
      <c r="F134" s="17"/>
      <c r="G134" s="25"/>
    </row>
    <row r="135" spans="1:7" ht="12.75">
      <c r="A135" s="141">
        <f>A134+1</f>
        <v>94</v>
      </c>
      <c r="B135" s="143"/>
      <c r="C135" s="50" t="s">
        <v>100</v>
      </c>
      <c r="D135" s="65" t="s">
        <v>18</v>
      </c>
      <c r="E135" s="17">
        <f>10</f>
        <v>10</v>
      </c>
      <c r="F135" s="17"/>
      <c r="G135" s="25"/>
    </row>
    <row r="136" spans="1:7" ht="10.5" customHeight="1" hidden="1">
      <c r="A136" s="66" t="s">
        <v>4</v>
      </c>
      <c r="B136" s="67" t="s">
        <v>101</v>
      </c>
      <c r="C136" s="86" t="s">
        <v>102</v>
      </c>
      <c r="D136" s="91" t="s">
        <v>4</v>
      </c>
      <c r="E136" s="91" t="s">
        <v>4</v>
      </c>
      <c r="F136" s="92" t="s">
        <v>4</v>
      </c>
      <c r="G136" s="93" t="s">
        <v>4</v>
      </c>
    </row>
    <row r="137" spans="1:7" ht="12.75" hidden="1">
      <c r="A137" s="46" t="s">
        <v>4</v>
      </c>
      <c r="B137" s="130" t="s">
        <v>201</v>
      </c>
      <c r="C137" s="47" t="s">
        <v>103</v>
      </c>
      <c r="D137" s="41" t="s">
        <v>4</v>
      </c>
      <c r="E137" s="48" t="s">
        <v>4</v>
      </c>
      <c r="F137" s="43" t="s">
        <v>4</v>
      </c>
      <c r="G137" s="44" t="s">
        <v>4</v>
      </c>
    </row>
    <row r="138" spans="1:7" ht="25.5" customHeight="1" hidden="1">
      <c r="A138" s="84">
        <f>A135+1</f>
        <v>95</v>
      </c>
      <c r="B138" s="131"/>
      <c r="C138" s="35" t="s">
        <v>155</v>
      </c>
      <c r="D138" s="52" t="s">
        <v>18</v>
      </c>
      <c r="E138" s="53">
        <f>2*20</f>
        <v>40</v>
      </c>
      <c r="F138" s="76"/>
      <c r="G138" s="77"/>
    </row>
    <row r="139" spans="1:7" ht="38.25" customHeight="1" hidden="1">
      <c r="A139" s="26">
        <f>A138+1</f>
        <v>96</v>
      </c>
      <c r="B139" s="131"/>
      <c r="C139" s="35" t="s">
        <v>156</v>
      </c>
      <c r="D139" s="52" t="s">
        <v>18</v>
      </c>
      <c r="E139" s="53">
        <f>2*98</f>
        <v>196</v>
      </c>
      <c r="F139" s="76"/>
      <c r="G139" s="77"/>
    </row>
    <row r="140" spans="1:7" ht="33.75" hidden="1">
      <c r="A140" s="26">
        <f>A139+1</f>
        <v>97</v>
      </c>
      <c r="B140" s="132"/>
      <c r="C140" s="35" t="s">
        <v>157</v>
      </c>
      <c r="D140" s="52" t="s">
        <v>18</v>
      </c>
      <c r="E140" s="53">
        <f>14.5</f>
        <v>14.5</v>
      </c>
      <c r="F140" s="76"/>
      <c r="G140" s="77"/>
    </row>
    <row r="141" spans="1:7" ht="12.75" hidden="1">
      <c r="A141" s="46" t="s">
        <v>4</v>
      </c>
      <c r="B141" s="130" t="s">
        <v>104</v>
      </c>
      <c r="C141" s="47" t="s">
        <v>105</v>
      </c>
      <c r="D141" s="41" t="s">
        <v>4</v>
      </c>
      <c r="E141" s="48" t="s">
        <v>4</v>
      </c>
      <c r="F141" s="48" t="s">
        <v>4</v>
      </c>
      <c r="G141" s="44" t="s">
        <v>4</v>
      </c>
    </row>
    <row r="142" spans="1:7" ht="34.5" customHeight="1" hidden="1">
      <c r="A142" s="84">
        <f>A140+1</f>
        <v>98</v>
      </c>
      <c r="B142" s="132"/>
      <c r="C142" s="87" t="s">
        <v>158</v>
      </c>
      <c r="D142" s="52" t="s">
        <v>18</v>
      </c>
      <c r="E142" s="53">
        <f>127+165</f>
        <v>292</v>
      </c>
      <c r="F142" s="76"/>
      <c r="G142" s="77"/>
    </row>
    <row r="143" spans="1:7" ht="12.75" hidden="1">
      <c r="A143" s="46" t="s">
        <v>4</v>
      </c>
      <c r="B143" s="130" t="s">
        <v>106</v>
      </c>
      <c r="C143" s="47" t="s">
        <v>107</v>
      </c>
      <c r="D143" s="41" t="s">
        <v>4</v>
      </c>
      <c r="E143" s="48" t="s">
        <v>4</v>
      </c>
      <c r="F143" s="48" t="s">
        <v>4</v>
      </c>
      <c r="G143" s="44" t="s">
        <v>4</v>
      </c>
    </row>
    <row r="144" spans="1:7" ht="23.25" hidden="1" thickBot="1">
      <c r="A144" s="84">
        <f>A142+1</f>
        <v>99</v>
      </c>
      <c r="B144" s="133"/>
      <c r="C144" s="35" t="s">
        <v>108</v>
      </c>
      <c r="D144" s="52" t="s">
        <v>18</v>
      </c>
      <c r="E144" s="53">
        <v>5</v>
      </c>
      <c r="F144" s="76"/>
      <c r="G144" s="25"/>
    </row>
    <row r="145" spans="1:7" ht="12.75" hidden="1">
      <c r="A145" s="28"/>
      <c r="B145" s="29"/>
      <c r="C145" s="116" t="s">
        <v>109</v>
      </c>
      <c r="D145" s="117"/>
      <c r="E145" s="117"/>
      <c r="F145" s="110"/>
      <c r="G145" s="111"/>
    </row>
    <row r="146" spans="1:7" ht="12.75" hidden="1">
      <c r="A146" s="30"/>
      <c r="B146" s="27"/>
      <c r="C146" s="118" t="s">
        <v>110</v>
      </c>
      <c r="D146" s="119"/>
      <c r="E146" s="119"/>
      <c r="F146" s="112"/>
      <c r="G146" s="113"/>
    </row>
    <row r="147" spans="1:7" ht="12" customHeight="1" hidden="1" thickBot="1">
      <c r="A147" s="31"/>
      <c r="B147" s="32"/>
      <c r="C147" s="108" t="s">
        <v>111</v>
      </c>
      <c r="D147" s="109"/>
      <c r="E147" s="109"/>
      <c r="F147" s="114"/>
      <c r="G147" s="115"/>
    </row>
  </sheetData>
  <sheetProtection selectLockedCells="1" selectUnlockedCells="1"/>
  <mergeCells count="43">
    <mergeCell ref="B137:B140"/>
    <mergeCell ref="B141:B142"/>
    <mergeCell ref="B143:B144"/>
    <mergeCell ref="B106:B111"/>
    <mergeCell ref="B112:B119"/>
    <mergeCell ref="B120:B123"/>
    <mergeCell ref="B124:B126"/>
    <mergeCell ref="B128:B129"/>
    <mergeCell ref="B130:B135"/>
    <mergeCell ref="B85:B88"/>
    <mergeCell ref="B89:B90"/>
    <mergeCell ref="B91:B92"/>
    <mergeCell ref="B94:B100"/>
    <mergeCell ref="B101:B102"/>
    <mergeCell ref="B103:B104"/>
    <mergeCell ref="B69:B70"/>
    <mergeCell ref="B71:B73"/>
    <mergeCell ref="B75:B77"/>
    <mergeCell ref="B78:B80"/>
    <mergeCell ref="B81:B82"/>
    <mergeCell ref="B83:B84"/>
    <mergeCell ref="B48:B50"/>
    <mergeCell ref="B52:B56"/>
    <mergeCell ref="B57:B58"/>
    <mergeCell ref="B59:B61"/>
    <mergeCell ref="B62:B65"/>
    <mergeCell ref="B66:B68"/>
    <mergeCell ref="B8:B16"/>
    <mergeCell ref="B17:B19"/>
    <mergeCell ref="B20:B34"/>
    <mergeCell ref="B35:B39"/>
    <mergeCell ref="B41:B42"/>
    <mergeCell ref="B45:B47"/>
    <mergeCell ref="A1:G1"/>
    <mergeCell ref="A3:G3"/>
    <mergeCell ref="A2:G2"/>
    <mergeCell ref="C147:E147"/>
    <mergeCell ref="F145:G145"/>
    <mergeCell ref="F146:G146"/>
    <mergeCell ref="F147:G147"/>
    <mergeCell ref="C145:E145"/>
    <mergeCell ref="C146:E146"/>
    <mergeCell ref="D4:E4"/>
  </mergeCells>
  <printOptions gridLines="1" horizontalCentered="1"/>
  <pageMargins left="0.31496062992125984" right="0.31496062992125984" top="0.3937007874015748" bottom="0.3937007874015748" header="0.3937007874015748" footer="0.3937007874015748"/>
  <pageSetup firstPageNumber="3" useFirstPageNumber="1" fitToHeight="7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Dorota Topor</cp:lastModifiedBy>
  <cp:lastPrinted>2018-03-16T08:58:13Z</cp:lastPrinted>
  <dcterms:created xsi:type="dcterms:W3CDTF">2017-08-03T06:40:59Z</dcterms:created>
  <dcterms:modified xsi:type="dcterms:W3CDTF">2018-06-22T08:19:47Z</dcterms:modified>
  <cp:category/>
  <cp:version/>
  <cp:contentType/>
  <cp:contentStatus/>
</cp:coreProperties>
</file>